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qj\Desktop\Financial Appointments\"/>
    </mc:Choice>
  </mc:AlternateContent>
  <bookViews>
    <workbookView xWindow="0" yWindow="0" windowWidth="23040" windowHeight="9405" firstSheet="1" activeTab="1"/>
  </bookViews>
  <sheets>
    <sheet name="Sheet2" sheetId="2" state="hidden" r:id="rId1"/>
    <sheet name="Cost Comparison" sheetId="1" r:id="rId2"/>
    <sheet name="Sheet4" sheetId="4" state="hidden" r:id="rId3"/>
    <sheet name="Sheet3" sheetId="3" state="hidden" r:id="rId4"/>
  </sheets>
  <calcPr calcId="152511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4" i="4"/>
  <c r="E57" i="1" l="1"/>
  <c r="G57" i="1" s="1"/>
  <c r="E28" i="1"/>
  <c r="F28" i="1" s="1"/>
  <c r="H28" i="1" s="1"/>
  <c r="F57" i="1" l="1"/>
  <c r="H57" i="1" s="1"/>
  <c r="I57" i="1" s="1"/>
  <c r="G28" i="1"/>
  <c r="I28" i="1" s="1"/>
  <c r="K57" i="1" l="1"/>
  <c r="E58" i="1" s="1"/>
  <c r="F58" i="1" s="1"/>
  <c r="H58" i="1" s="1"/>
  <c r="I58" i="1" s="1"/>
  <c r="K28" i="1"/>
  <c r="E29" i="1" s="1"/>
  <c r="F29" i="1" s="1"/>
  <c r="G29" i="1" s="1"/>
  <c r="J28" i="1"/>
  <c r="H29" i="1" l="1"/>
  <c r="K29" i="1" s="1"/>
  <c r="E30" i="1" s="1"/>
  <c r="F30" i="1" s="1"/>
  <c r="H30" i="1" s="1"/>
  <c r="K58" i="1"/>
  <c r="E59" i="1" s="1"/>
  <c r="F59" i="1" s="1"/>
  <c r="H59" i="1" s="1"/>
  <c r="I59" i="1" s="1"/>
  <c r="J57" i="1"/>
  <c r="I29" i="1" l="1"/>
  <c r="G30" i="1"/>
  <c r="I30" i="1" s="1"/>
  <c r="J58" i="1"/>
  <c r="K59" i="1"/>
  <c r="E60" i="1" s="1"/>
  <c r="J29" i="1" l="1"/>
  <c r="J30" i="1"/>
  <c r="K30" i="1"/>
  <c r="E31" i="1" s="1"/>
  <c r="F31" i="1" s="1"/>
  <c r="H31" i="1" s="1"/>
  <c r="J59" i="1"/>
  <c r="F60" i="1"/>
  <c r="G31" i="1" l="1"/>
  <c r="I31" i="1" s="1"/>
  <c r="H60" i="1"/>
  <c r="I60" i="1" s="1"/>
  <c r="J31" i="1" l="1"/>
  <c r="K31" i="1"/>
  <c r="E32" i="1" s="1"/>
  <c r="F32" i="1" s="1"/>
  <c r="G32" i="1" s="1"/>
  <c r="K60" i="1"/>
  <c r="E61" i="1" s="1"/>
  <c r="H32" i="1" l="1"/>
  <c r="I32" i="1" s="1"/>
  <c r="J60" i="1"/>
  <c r="F61" i="1"/>
  <c r="J32" i="1" l="1"/>
  <c r="K32" i="1"/>
  <c r="E33" i="1" s="1"/>
  <c r="F33" i="1" s="1"/>
  <c r="H61" i="1"/>
  <c r="I61" i="1" s="1"/>
  <c r="G33" i="1" l="1"/>
  <c r="H33" i="1"/>
  <c r="J61" i="1"/>
  <c r="K61" i="1"/>
  <c r="E62" i="1" s="1"/>
  <c r="F62" i="1" s="1"/>
  <c r="I33" i="1" l="1"/>
  <c r="J33" i="1" s="1"/>
  <c r="K33" i="1"/>
  <c r="E34" i="1" s="1"/>
  <c r="F34" i="1" s="1"/>
  <c r="H62" i="1"/>
  <c r="I62" i="1" s="1"/>
  <c r="G34" i="1" l="1"/>
  <c r="H34" i="1"/>
  <c r="K62" i="1"/>
  <c r="E63" i="1" s="1"/>
  <c r="K34" i="1" l="1"/>
  <c r="E35" i="1" s="1"/>
  <c r="F35" i="1" s="1"/>
  <c r="H35" i="1" s="1"/>
  <c r="I34" i="1"/>
  <c r="J34" i="1" s="1"/>
  <c r="J62" i="1"/>
  <c r="F63" i="1"/>
  <c r="G35" i="1" l="1"/>
  <c r="I35" i="1" s="1"/>
  <c r="J35" i="1" s="1"/>
  <c r="H63" i="1"/>
  <c r="I63" i="1" s="1"/>
  <c r="J63" i="1" l="1"/>
  <c r="K35" i="1"/>
  <c r="E36" i="1" s="1"/>
  <c r="F36" i="1" s="1"/>
  <c r="G36" i="1" s="1"/>
  <c r="K63" i="1"/>
  <c r="E64" i="1" s="1"/>
  <c r="H36" i="1" l="1"/>
  <c r="I36" i="1" s="1"/>
  <c r="J36" i="1" s="1"/>
  <c r="F64" i="1"/>
  <c r="K36" i="1" l="1"/>
  <c r="E37" i="1" s="1"/>
  <c r="F37" i="1" s="1"/>
  <c r="G37" i="1" s="1"/>
  <c r="H64" i="1"/>
  <c r="I64" i="1" s="1"/>
  <c r="J64" i="1" l="1"/>
  <c r="H37" i="1"/>
  <c r="K37" i="1" s="1"/>
  <c r="E38" i="1" s="1"/>
  <c r="F38" i="1" s="1"/>
  <c r="K64" i="1"/>
  <c r="E65" i="1" s="1"/>
  <c r="I37" i="1" l="1"/>
  <c r="J37" i="1" s="1"/>
  <c r="H38" i="1"/>
  <c r="G38" i="1"/>
  <c r="F65" i="1"/>
  <c r="I38" i="1" l="1"/>
  <c r="J38" i="1" s="1"/>
  <c r="K38" i="1"/>
  <c r="E39" i="1" s="1"/>
  <c r="F39" i="1" s="1"/>
  <c r="H65" i="1"/>
  <c r="I65" i="1" s="1"/>
  <c r="J65" i="1" l="1"/>
  <c r="H39" i="1"/>
  <c r="G39" i="1"/>
  <c r="K65" i="1"/>
  <c r="E66" i="1" s="1"/>
  <c r="K39" i="1" l="1"/>
  <c r="E40" i="1" s="1"/>
  <c r="F40" i="1" s="1"/>
  <c r="I39" i="1"/>
  <c r="J39" i="1" s="1"/>
  <c r="F66" i="1"/>
  <c r="H40" i="1" l="1"/>
  <c r="G40" i="1"/>
  <c r="H66" i="1"/>
  <c r="I66" i="1" s="1"/>
  <c r="K66" i="1" l="1"/>
  <c r="E67" i="1" s="1"/>
  <c r="F67" i="1" s="1"/>
  <c r="J66" i="1"/>
  <c r="K40" i="1"/>
  <c r="E41" i="1" s="1"/>
  <c r="F41" i="1" s="1"/>
  <c r="I40" i="1"/>
  <c r="J40" i="1" s="1"/>
  <c r="H41" i="1" l="1"/>
  <c r="G41" i="1"/>
  <c r="H67" i="1"/>
  <c r="I67" i="1" s="1"/>
  <c r="K67" i="1" l="1"/>
  <c r="E68" i="1" s="1"/>
  <c r="F68" i="1" s="1"/>
  <c r="K41" i="1"/>
  <c r="E42" i="1" s="1"/>
  <c r="F42" i="1" s="1"/>
  <c r="H42" i="1" s="1"/>
  <c r="I41" i="1"/>
  <c r="J41" i="1" s="1"/>
  <c r="J67" i="1"/>
  <c r="G42" i="1" l="1"/>
  <c r="I42" i="1" s="1"/>
  <c r="J42" i="1" s="1"/>
  <c r="H68" i="1"/>
  <c r="I68" i="1" s="1"/>
  <c r="K42" i="1" l="1"/>
  <c r="E43" i="1" s="1"/>
  <c r="F43" i="1" s="1"/>
  <c r="H43" i="1" s="1"/>
  <c r="J68" i="1"/>
  <c r="K68" i="1"/>
  <c r="E69" i="1" s="1"/>
  <c r="G43" i="1" l="1"/>
  <c r="K43" i="1" s="1"/>
  <c r="E44" i="1" s="1"/>
  <c r="F44" i="1" s="1"/>
  <c r="G44" i="1" s="1"/>
  <c r="F69" i="1"/>
  <c r="H44" i="1" l="1"/>
  <c r="I44" i="1" s="1"/>
  <c r="I43" i="1"/>
  <c r="J43" i="1" s="1"/>
  <c r="H69" i="1"/>
  <c r="I69" i="1" s="1"/>
  <c r="J44" i="1" l="1"/>
  <c r="K44" i="1"/>
  <c r="E45" i="1" s="1"/>
  <c r="F45" i="1" s="1"/>
  <c r="H45" i="1" s="1"/>
  <c r="K69" i="1"/>
  <c r="E70" i="1" s="1"/>
  <c r="F70" i="1" s="1"/>
  <c r="J69" i="1"/>
  <c r="G45" i="1" l="1"/>
  <c r="K45" i="1" s="1"/>
  <c r="E46" i="1" s="1"/>
  <c r="F46" i="1" s="1"/>
  <c r="G46" i="1" s="1"/>
  <c r="H70" i="1"/>
  <c r="I70" i="1" s="1"/>
  <c r="I45" i="1" l="1"/>
  <c r="J45" i="1" s="1"/>
  <c r="J70" i="1"/>
  <c r="H46" i="1"/>
  <c r="I46" i="1" s="1"/>
  <c r="K70" i="1"/>
  <c r="E71" i="1" s="1"/>
  <c r="F71" i="1" s="1"/>
  <c r="J46" i="1" l="1"/>
  <c r="K46" i="1"/>
  <c r="E47" i="1" s="1"/>
  <c r="F47" i="1" s="1"/>
  <c r="G47" i="1" s="1"/>
  <c r="H71" i="1"/>
  <c r="I71" i="1" s="1"/>
  <c r="H47" i="1" l="1"/>
  <c r="I47" i="1" s="1"/>
  <c r="J47" i="1" s="1"/>
  <c r="J71" i="1"/>
  <c r="K71" i="1"/>
  <c r="E72" i="1" s="1"/>
  <c r="F72" i="1" s="1"/>
  <c r="K47" i="1" l="1"/>
  <c r="E48" i="1" s="1"/>
  <c r="F48" i="1" s="1"/>
  <c r="H48" i="1" s="1"/>
  <c r="H72" i="1"/>
  <c r="I72" i="1" s="1"/>
  <c r="G48" i="1" l="1"/>
  <c r="I48" i="1" s="1"/>
  <c r="J48" i="1" s="1"/>
  <c r="J72" i="1"/>
  <c r="K72" i="1"/>
  <c r="E73" i="1" s="1"/>
  <c r="F73" i="1" s="1"/>
  <c r="K48" i="1" l="1"/>
  <c r="E49" i="1" s="1"/>
  <c r="F49" i="1" s="1"/>
  <c r="G49" i="1" s="1"/>
  <c r="H73" i="1"/>
  <c r="I73" i="1" s="1"/>
  <c r="H49" i="1" l="1"/>
  <c r="I49" i="1" s="1"/>
  <c r="J49" i="1" s="1"/>
  <c r="J73" i="1"/>
  <c r="K73" i="1"/>
  <c r="E74" i="1" s="1"/>
  <c r="F74" i="1" s="1"/>
  <c r="H74" i="1" s="1"/>
  <c r="I74" i="1" s="1"/>
  <c r="K49" i="1" l="1"/>
  <c r="E50" i="1" s="1"/>
  <c r="F50" i="1" s="1"/>
  <c r="H50" i="1" s="1"/>
  <c r="J74" i="1"/>
  <c r="K74" i="1"/>
  <c r="E75" i="1" s="1"/>
  <c r="G50" i="1" l="1"/>
  <c r="K50" i="1" s="1"/>
  <c r="E51" i="1" s="1"/>
  <c r="F51" i="1" s="1"/>
  <c r="F75" i="1"/>
  <c r="I50" i="1" l="1"/>
  <c r="J50" i="1" s="1"/>
  <c r="H51" i="1"/>
  <c r="G51" i="1"/>
  <c r="H75" i="1"/>
  <c r="I75" i="1" s="1"/>
  <c r="K51" i="1" l="1"/>
  <c r="E52" i="1" s="1"/>
  <c r="F52" i="1" s="1"/>
  <c r="G52" i="1" s="1"/>
  <c r="I51" i="1"/>
  <c r="J75" i="1"/>
  <c r="K75" i="1"/>
  <c r="E76" i="1" s="1"/>
  <c r="H52" i="1" l="1"/>
  <c r="I52" i="1" s="1"/>
  <c r="J51" i="1"/>
  <c r="F76" i="1"/>
  <c r="K52" i="1" l="1"/>
  <c r="I53" i="1"/>
  <c r="J52" i="1"/>
  <c r="H76" i="1"/>
  <c r="I76" i="1" s="1"/>
  <c r="J76" i="1" l="1"/>
  <c r="K76" i="1"/>
  <c r="E77" i="1" s="1"/>
  <c r="F77" i="1" l="1"/>
  <c r="H77" i="1" l="1"/>
  <c r="I77" i="1" s="1"/>
  <c r="K77" i="1" l="1"/>
  <c r="E78" i="1" s="1"/>
  <c r="F78" i="1" s="1"/>
  <c r="J77" i="1"/>
  <c r="H78" i="1" l="1"/>
  <c r="I78" i="1" s="1"/>
  <c r="J78" i="1" l="1"/>
  <c r="K78" i="1"/>
  <c r="E79" i="1" s="1"/>
  <c r="F79" i="1" l="1"/>
  <c r="H79" i="1" l="1"/>
  <c r="I79" i="1" s="1"/>
  <c r="K79" i="1" l="1"/>
  <c r="E80" i="1" s="1"/>
  <c r="J79" i="1"/>
  <c r="F80" i="1" l="1"/>
  <c r="H80" i="1" l="1"/>
  <c r="I80" i="1" s="1"/>
  <c r="J80" i="1" l="1"/>
  <c r="K80" i="1"/>
  <c r="E81" i="1" s="1"/>
  <c r="F81" i="1" l="1"/>
  <c r="H81" i="1" l="1"/>
  <c r="I81" i="1" s="1"/>
  <c r="K81" i="1" l="1"/>
  <c r="J81" i="1" l="1"/>
  <c r="I82" i="1"/>
  <c r="B16" i="1" l="1"/>
  <c r="B15" i="1"/>
</calcChain>
</file>

<file path=xl/sharedStrings.xml><?xml version="1.0" encoding="utf-8"?>
<sst xmlns="http://schemas.openxmlformats.org/spreadsheetml/2006/main" count="52" uniqueCount="27">
  <si>
    <t>Year</t>
  </si>
  <si>
    <t>Brokerage Assumptions</t>
  </si>
  <si>
    <t>Sales charge:</t>
  </si>
  <si>
    <t>Advisory fee:</t>
  </si>
  <si>
    <t>Advisory Assumptions</t>
  </si>
  <si>
    <t>Annualized return:</t>
  </si>
  <si>
    <t>Advisory Fee</t>
  </si>
  <si>
    <t>Beginning Value</t>
  </si>
  <si>
    <t>End Value</t>
  </si>
  <si>
    <t>Ending Value After Fees</t>
  </si>
  <si>
    <t>Total Costs</t>
  </si>
  <si>
    <t>Total Cost of Ownership (Advisory):</t>
  </si>
  <si>
    <t>Sales Charge</t>
  </si>
  <si>
    <t>Total Cost of Ownership (Brokerage)</t>
  </si>
  <si>
    <t>Cummulative Costs</t>
  </si>
  <si>
    <t>Fund operating expenses:</t>
  </si>
  <si>
    <t>Operating Expenses</t>
  </si>
  <si>
    <t>Account Assumptions</t>
  </si>
  <si>
    <t>Initial asset size:</t>
  </si>
  <si>
    <t>Brokerage:</t>
  </si>
  <si>
    <t>Advisory:</t>
  </si>
  <si>
    <t>Sum of Cummulative Costs</t>
  </si>
  <si>
    <t>Row Labels</t>
  </si>
  <si>
    <t>Grand Total</t>
  </si>
  <si>
    <t>Sum of Advisory Cummulative Costs</t>
  </si>
  <si>
    <t>Sum of Brokerage Cummulative Costs2</t>
  </si>
  <si>
    <t>Cumulative cost savings over 25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</si>
</sst>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F News Gothic"/>
      <family val="3"/>
    </font>
    <font>
      <sz val="11"/>
      <name val="SF News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44" fontId="0" fillId="0" borderId="0" xfId="1" applyFont="1"/>
    <xf numFmtId="0" fontId="3" fillId="0" borderId="0" xfId="0" applyFont="1" applyAlignment="1">
      <alignment horizontal="right"/>
    </xf>
    <xf numFmtId="0" fontId="3" fillId="0" borderId="0" xfId="0" applyFont="1"/>
    <xf numFmtId="44" fontId="3" fillId="2" borderId="0" xfId="1" applyFont="1" applyFill="1" applyBorder="1" applyAlignment="1">
      <alignment horizontal="center" vertical="center"/>
    </xf>
    <xf numFmtId="44" fontId="3" fillId="0" borderId="0" xfId="1" applyFont="1"/>
    <xf numFmtId="10" fontId="3" fillId="0" borderId="0" xfId="0" applyNumberFormat="1" applyFont="1"/>
    <xf numFmtId="10" fontId="3" fillId="2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44" fontId="3" fillId="0" borderId="0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3" fillId="0" borderId="0" xfId="0" applyFont="1" applyBorder="1" applyAlignment="1">
      <alignment horizontal="center" vertical="center"/>
    </xf>
    <xf numFmtId="44" fontId="3" fillId="2" borderId="0" xfId="0" applyNumberFormat="1" applyFont="1" applyFill="1"/>
    <xf numFmtId="0" fontId="2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44" fontId="3" fillId="2" borderId="1" xfId="1" applyFont="1" applyFill="1" applyBorder="1"/>
    <xf numFmtId="44" fontId="2" fillId="2" borderId="1" xfId="1" applyFont="1" applyFill="1" applyBorder="1"/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F News Gothic" panose="00000500000000000000" pitchFamily="50" charset="0"/>
                <a:ea typeface="+mn-ea"/>
                <a:cs typeface="+mn-cs"/>
              </a:defRPr>
            </a:pPr>
            <a:r>
              <a:rPr lang="en-US">
                <a:solidFill>
                  <a:schemeClr val="tx1">
                    <a:lumMod val="65000"/>
                    <a:lumOff val="35000"/>
                  </a:schemeClr>
                </a:solidFill>
              </a:rPr>
              <a:t>Cumulative Brokerage vs. Advisory Costs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F News Gothic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Brokerage Fees</c:v>
          </c:tx>
          <c:spPr>
            <a:ln w="317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'Cost Comparison'!$J$57:$J$81</c:f>
              <c:numCache>
                <c:formatCode>_("$"* #,##0.00_);_("$"* \(#,##0.00\);_("$"* "-"??_);_(@_)</c:formatCode>
                <c:ptCount val="25"/>
                <c:pt idx="0">
                  <c:v>13374.75</c:v>
                </c:pt>
                <c:pt idx="1">
                  <c:v>16704.34843125</c:v>
                </c:pt>
                <c:pt idx="2">
                  <c:v>20262.93999460922</c:v>
                </c:pt>
                <c:pt idx="3">
                  <c:v>24066.273692738469</c:v>
                </c:pt>
                <c:pt idx="4">
                  <c:v>28131.181665956556</c:v>
                </c:pt>
                <c:pt idx="5">
                  <c:v>32475.653685032717</c:v>
                </c:pt>
                <c:pt idx="6">
                  <c:v>37118.916767220842</c:v>
                </c:pt>
                <c:pt idx="7">
                  <c:v>42081.520267886452</c:v>
                </c:pt>
                <c:pt idx="8">
                  <c:v>47385.426824310343</c:v>
                </c:pt>
                <c:pt idx="9">
                  <c:v>53054.109554152288</c:v>
                </c:pt>
                <c:pt idx="10">
                  <c:v>59112.65593873911</c:v>
                </c:pt>
                <c:pt idx="11">
                  <c:v>65587.878850925888</c:v>
                </c:pt>
                <c:pt idx="12">
                  <c:v>72508.435218898318</c:v>
                </c:pt>
                <c:pt idx="13">
                  <c:v>79904.952851078051</c:v>
                </c:pt>
                <c:pt idx="14">
                  <c:v>87810.165983410945</c:v>
                </c:pt>
                <c:pt idx="15">
                  <c:v>96259.060148920034</c:v>
                </c:pt>
                <c:pt idx="16">
                  <c:v>105289.027010662</c:v>
                </c:pt>
                <c:pt idx="17">
                  <c:v>114940.02984332027</c:v>
                </c:pt>
                <c:pt idx="18">
                  <c:v>125254.78039579462</c:v>
                </c:pt>
                <c:pt idx="19">
                  <c:v>136278.92791751539</c:v>
                </c:pt>
                <c:pt idx="20">
                  <c:v>148061.2611850425</c:v>
                </c:pt>
                <c:pt idx="21">
                  <c:v>160653.92442304379</c:v>
                </c:pt>
                <c:pt idx="22">
                  <c:v>174112.64807523863</c:v>
                </c:pt>
                <c:pt idx="23">
                  <c:v>188496.99544661315</c:v>
                </c:pt>
                <c:pt idx="24">
                  <c:v>203870.62630845394</c:v>
                </c:pt>
              </c:numCache>
            </c:numRef>
          </c:val>
          <c:smooth val="0"/>
        </c:ser>
        <c:ser>
          <c:idx val="1"/>
          <c:order val="1"/>
          <c:tx>
            <c:v>Advisory Fees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'Cost Comparison'!$J$28:$J$52</c:f>
              <c:numCache>
                <c:formatCode>_("$"* #,##0.00_);_("$"* \(#,##0.00\);_("$"* "-"??_);_(@_)</c:formatCode>
                <c:ptCount val="25"/>
                <c:pt idx="0">
                  <c:v>7407.75</c:v>
                </c:pt>
                <c:pt idx="1">
                  <c:v>15263.48368125</c:v>
                </c:pt>
                <c:pt idx="2">
                  <c:v>23594.292856873592</c:v>
                </c:pt>
                <c:pt idx="3">
                  <c:v>32428.90771739302</c:v>
                </c:pt>
                <c:pt idx="4">
                  <c:v>41797.795911602363</c:v>
                </c:pt>
                <c:pt idx="5">
                  <c:v>51733.267619356513</c:v>
                </c:pt>
                <c:pt idx="6">
                  <c:v>62269.586978637097</c:v>
                </c:pt>
                <c:pt idx="7">
                  <c:v>73443.090251170172</c:v>
                </c:pt>
                <c:pt idx="8">
                  <c:v>85292.311134109681</c:v>
                </c:pt>
                <c:pt idx="9">
                  <c:v>97858.113649944964</c:v>
                </c:pt>
                <c:pt idx="10">
                  <c:v>111183.83307292538</c:v>
                </c:pt>
                <c:pt idx="11">
                  <c:v>125315.42537801054</c:v>
                </c:pt>
                <c:pt idx="12">
                  <c:v>140301.6257277457</c:v>
                </c:pt>
                <c:pt idx="13">
                  <c:v>156194.11654363113</c:v>
                </c:pt>
                <c:pt idx="14">
                  <c:v>173047.70574160721</c:v>
                </c:pt>
                <c:pt idx="15">
                  <c:v>190920.5157463309</c:v>
                </c:pt>
                <c:pt idx="16">
                  <c:v>209874.18393609027</c:v>
                </c:pt>
                <c:pt idx="17">
                  <c:v>229974.07520962533</c:v>
                </c:pt>
                <c:pt idx="18">
                  <c:v>251289.50740792742</c:v>
                </c:pt>
                <c:pt idx="19">
                  <c:v>273893.99036842183</c:v>
                </c:pt>
                <c:pt idx="20">
                  <c:v>297865.47943595215</c:v>
                </c:pt>
                <c:pt idx="21">
                  <c:v>323286.64430484135</c:v>
                </c:pt>
                <c:pt idx="22">
                  <c:v>350245.15411917662</c:v>
                </c:pt>
                <c:pt idx="23">
                  <c:v>378833.97981453384</c:v>
                </c:pt>
                <c:pt idx="24">
                  <c:v>409151.71474381775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73544"/>
        <c:axId val="66174328"/>
      </c:lineChart>
      <c:catAx>
        <c:axId val="66173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SF News Gothic" panose="00000500000000000000" pitchFamily="50" charset="0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SF News Gothic" panose="000005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SF News Gothic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66174328"/>
        <c:crossesAt val="0"/>
        <c:auto val="1"/>
        <c:lblAlgn val="ctr"/>
        <c:lblOffset val="100"/>
        <c:noMultiLvlLbl val="0"/>
      </c:catAx>
      <c:valAx>
        <c:axId val="661743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SF News Gothic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66173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SF News Gothic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F News Gothic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105987</xdr:colOff>
      <xdr:row>0</xdr:row>
      <xdr:rowOff>155862</xdr:rowOff>
    </xdr:from>
    <xdr:to>
      <xdr:col>10</xdr:col>
      <xdr:colOff>1410219</xdr:colOff>
      <xdr:row>25</xdr:row>
      <xdr:rowOff>41563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ized User" refreshedDate="43690.474807060185" createdVersion="5" refreshedVersion="5" minRefreshableVersion="3" recordCount="25">
  <cacheSource type="worksheet">
    <worksheetSource ref="D27:K52" sheet="Cost Comparison"/>
  </cacheSource>
  <cacheFields count="8">
    <cacheField name="Year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Beginning Value" numFmtId="44">
      <sharedItems containsSemiMixedTypes="0" containsString="0" containsNumber="1" minValue="10000" maxValue="20676.546335976578"/>
    </cacheField>
    <cacheField name="End Value" numFmtId="44">
      <sharedItems containsSemiMixedTypes="0" containsString="0" containsNumber="1" minValue="10500" maxValue="21710.373652775408"/>
    </cacheField>
    <cacheField name="Advisory Fee" numFmtId="44">
      <sharedItems containsSemiMixedTypes="0" containsString="0" containsNumber="1" minValue="115.82499999999999" maxValue="239.48609793644872"/>
    </cacheField>
    <cacheField name="Operating Expenses" numFmtId="44">
      <sharedItems containsSemiMixedTypes="0" containsString="0" containsNumber="1" minValue="76.875" maxValue="158.95094995781994"/>
    </cacheField>
    <cacheField name="Total Costs" numFmtId="44">
      <sharedItems containsSemiMixedTypes="0" containsString="0" containsNumber="1" minValue="192.7" maxValue="398.43704789426863"/>
    </cacheField>
    <cacheField name="Cummulative Costs" numFmtId="44">
      <sharedItems containsSemiMixedTypes="0" containsString="0" containsNumber="1" minValue="192.7" maxValue="7093.4272169235001"/>
    </cacheField>
    <cacheField name="Ending Value After Fees" numFmtId="44">
      <sharedItems containsSemiMixedTypes="0" containsString="0" containsNumber="1" minValue="10307.299999999999" maxValue="21311.9366048811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ized User" refreshedDate="43690.475759606481" createdVersion="5" refreshedVersion="5" minRefreshableVersion="3" recordCount="25">
  <cacheSource type="worksheet">
    <worksheetSource ref="A1:O26" sheet="Sheet3"/>
  </cacheSource>
  <cacheFields count="15">
    <cacheField name="Year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Beginning Value" numFmtId="0">
      <sharedItems containsSemiMixedTypes="0" containsString="0" containsNumber="1" minValue="10000" maxValue="20676.546335976578"/>
    </cacheField>
    <cacheField name="End Value" numFmtId="0">
      <sharedItems containsSemiMixedTypes="0" containsString="0" containsNumber="1" minValue="10500" maxValue="21710.373652775408"/>
    </cacheField>
    <cacheField name="Advisory Fee" numFmtId="0">
      <sharedItems containsSemiMixedTypes="0" containsString="0" containsNumber="1" minValue="115.82499999999999" maxValue="239.48609793644872"/>
    </cacheField>
    <cacheField name="Operating Expenses" numFmtId="0">
      <sharedItems containsSemiMixedTypes="0" containsString="0" containsNumber="1" minValue="76.875" maxValue="158.95094995781994"/>
    </cacheField>
    <cacheField name="Total Costs" numFmtId="0">
      <sharedItems containsSemiMixedTypes="0" containsString="0" containsNumber="1" minValue="192.7" maxValue="398.43704789426863"/>
    </cacheField>
    <cacheField name="Cummulative Costs" numFmtId="0">
      <sharedItems containsSemiMixedTypes="0" containsString="0" containsNumber="1" minValue="192.7" maxValue="7093.4272169235001"/>
    </cacheField>
    <cacheField name="Ending Value After Fees" numFmtId="0">
      <sharedItems containsSemiMixedTypes="0" containsString="0" containsNumber="1" minValue="10307.299999999999" maxValue="21311.936604881139"/>
    </cacheField>
    <cacheField name="Beginning Value2" numFmtId="0">
      <sharedItems containsSemiMixedTypes="0" containsString="0" containsNumber="1" minValue="9897.5" maxValue="24260.004566280168"/>
    </cacheField>
    <cacheField name="End Value2" numFmtId="0">
      <sharedItems containsSemiMixedTypes="0" containsString="0" containsNumber="1" minValue="10392.375" maxValue="25473.004794594177"/>
    </cacheField>
    <cacheField name="Sales Charge" numFmtId="0">
      <sharedItems containsString="0" containsBlank="1" containsNumber="1" containsInteger="1" minValue="500" maxValue="500"/>
    </cacheField>
    <cacheField name="Operating Expenses2" numFmtId="0">
      <sharedItems containsSemiMixedTypes="0" containsString="0" containsNumber="1" minValue="101.449375" maxValue="248.66504680437174"/>
    </cacheField>
    <cacheField name="Total Costs2" numFmtId="0">
      <sharedItems containsSemiMixedTypes="0" containsString="0" containsNumber="1" minValue="101.449375" maxValue="602.5"/>
    </cacheField>
    <cacheField name="Cummulative Costs2" numFmtId="0">
      <sharedItems containsSemiMixedTypes="0" containsString="0" containsNumber="1" minValue="602.5" maxValue="4554.703960121893"/>
    </cacheField>
    <cacheField name="Ending Value After Fees2" numFmtId="0">
      <sharedItems containsSemiMixedTypes="0" containsString="0" containsNumber="1" minValue="9897.5" maxValue="25224.339747789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n v="10000"/>
    <n v="10500"/>
    <n v="115.82499999999999"/>
    <n v="76.875"/>
    <n v="192.7"/>
    <n v="192.7"/>
    <n v="10307.299999999999"/>
  </r>
  <r>
    <x v="1"/>
    <n v="10307.299999999999"/>
    <n v="10822.664999999999"/>
    <n v="119.38430224999998"/>
    <n v="79.237368749999987"/>
    <n v="198.62167099999996"/>
    <n v="391.32167099999992"/>
    <n v="10624.043328999998"/>
  </r>
  <r>
    <x v="2"/>
    <n v="10624.043328999998"/>
    <n v="11155.245495449999"/>
    <n v="123.05298185814249"/>
    <n v="81.672333091687491"/>
    <n v="204.72531494982996"/>
    <n v="596.04698594982983"/>
    <n v="10950.520180500171"/>
  </r>
  <r>
    <x v="3"/>
    <n v="10950.520180500171"/>
    <n v="11498.046189525179"/>
    <n v="126.83439999064322"/>
    <n v="84.182123887595054"/>
    <n v="211.01652387823827"/>
    <n v="807.06350982806816"/>
    <n v="11287.029665646942"/>
  </r>
  <r>
    <x v="4"/>
    <n v="11287.029665646942"/>
    <n v="11851.381148929289"/>
    <n v="130.73202110235567"/>
    <n v="86.769040554660862"/>
    <n v="217.50106165701652"/>
    <n v="1024.5645714850848"/>
    <n v="11633.880087272273"/>
  </r>
  <r>
    <x v="5"/>
    <n v="11633.880087272273"/>
    <n v="12215.574091635888"/>
    <n v="134.74941611083111"/>
    <n v="89.435453170905603"/>
    <n v="224.18486928173672"/>
    <n v="1248.7494407668214"/>
    <n v="11991.389222354152"/>
  </r>
  <r>
    <x v="6"/>
    <n v="11991.389222354152"/>
    <n v="12590.958683471859"/>
    <n v="138.89026566791696"/>
    <n v="92.183804646847548"/>
    <n v="231.07407031476453"/>
    <n v="1479.8235110815858"/>
    <n v="12359.884613157095"/>
  </r>
  <r>
    <x v="7"/>
    <n v="12359.884613157095"/>
    <n v="12977.878843814951"/>
    <n v="143.15836353189206"/>
    <n v="95.016612963645173"/>
    <n v="238.17497649553724"/>
    <n v="1717.9984875771231"/>
    <n v="12739.703867319415"/>
  </r>
  <r>
    <x v="8"/>
    <n v="12739.703867319415"/>
    <n v="13376.689060685387"/>
    <n v="147.55762004322713"/>
    <n v="97.936473480018009"/>
    <n v="245.49409352324514"/>
    <n v="1963.4925811003682"/>
    <n v="13131.194967162141"/>
  </r>
  <r>
    <x v="9"/>
    <n v="13131.194967162141"/>
    <n v="13787.754715520248"/>
    <n v="152.09206570715548"/>
    <n v="100.94606131005895"/>
    <n v="253.03812701721444"/>
    <n v="2216.5307081175824"/>
    <n v="13534.716588503035"/>
  </r>
  <r>
    <x v="10"/>
    <n v="13534.716588503035"/>
    <n v="14211.452417928187"/>
    <n v="156.7658548863364"/>
    <n v="104.04813377411708"/>
    <n v="260.81398866045345"/>
    <n v="2477.344696778036"/>
    <n v="13950.638429267734"/>
  </r>
  <r>
    <x v="11"/>
    <n v="13950.638429267734"/>
    <n v="14648.170350731121"/>
    <n v="161.58326960699353"/>
    <n v="107.24553292499571"/>
    <n v="268.82880253198925"/>
    <n v="2746.1734993100254"/>
    <n v="14379.341548199132"/>
  </r>
  <r>
    <x v="12"/>
    <n v="14379.341548199132"/>
    <n v="15098.30862560909"/>
    <n v="166.54872348201644"/>
    <n v="110.54118815178083"/>
    <n v="277.08991163379727"/>
    <n v="3023.2634109438227"/>
    <n v="14821.218713975293"/>
  </r>
  <r>
    <x v="13"/>
    <n v="14821.218713975293"/>
    <n v="15562.279649674059"/>
    <n v="171.66676575461884"/>
    <n v="113.93811886368506"/>
    <n v="285.60488461830391"/>
    <n v="3308.8682955621266"/>
    <n v="15276.674765055755"/>
  </r>
  <r>
    <x v="14"/>
    <n v="15276.674765055755"/>
    <n v="16040.508503308543"/>
    <n v="176.94208546625828"/>
    <n v="117.43943725636612"/>
    <n v="294.38152272262437"/>
    <n v="3603.2498182847512"/>
    <n v="15746.126980585919"/>
  </r>
  <r>
    <x v="15"/>
    <n v="15746.126980585919"/>
    <n v="16533.433329615214"/>
    <n v="182.37951575263639"/>
    <n v="121.04835116325425"/>
    <n v="303.42786691589066"/>
    <n v="3906.6776852006419"/>
    <n v="16230.005462699324"/>
  </r>
  <r>
    <x v="16"/>
    <n v="16230.005462699324"/>
    <n v="17041.505735834293"/>
    <n v="187.98403827171492"/>
    <n v="124.76816699450107"/>
    <n v="312.75220526621598"/>
    <n v="4219.4298904668576"/>
    <n v="16728.753530568076"/>
  </r>
  <r>
    <x v="17"/>
    <n v="16728.753530568076"/>
    <n v="17565.191207096479"/>
    <n v="193.76078776780471"/>
    <n v="128.60229276624207"/>
    <n v="322.36308053404679"/>
    <n v="4541.7929710009048"/>
    <n v="17242.828126562432"/>
  </r>
  <r>
    <x v="18"/>
    <n v="17242.828126562432"/>
    <n v="18104.969532890555"/>
    <n v="199.71505677590937"/>
    <n v="132.55424122294872"/>
    <n v="332.26929799885806"/>
    <n v="4874.0622689997626"/>
    <n v="17772.700234891698"/>
  </r>
  <r>
    <x v="19"/>
    <n v="17772.700234891698"/>
    <n v="18661.335246636285"/>
    <n v="205.85230047063311"/>
    <n v="136.62763305572994"/>
    <n v="342.47993352636308"/>
    <n v="5216.5422025261259"/>
    <n v="18318.855313109922"/>
  </r>
  <r>
    <x v="20"/>
    <n v="18318.855313109922"/>
    <n v="19234.79807876542"/>
    <n v="212.17814166409568"/>
    <n v="140.82620021953252"/>
    <n v="353.00434188362817"/>
    <n v="5569.5465444097545"/>
    <n v="18881.793736881791"/>
  </r>
  <r>
    <x v="21"/>
    <n v="18881.793736881791"/>
    <n v="19825.883423725882"/>
    <n v="218.69837595743334"/>
    <n v="145.15378935227878"/>
    <n v="363.85216530971212"/>
    <n v="5933.3987097194668"/>
    <n v="19462.031258416169"/>
  </r>
  <r>
    <x v="22"/>
    <n v="19462.031258416169"/>
    <n v="20435.132821336978"/>
    <n v="225.41897705060524"/>
    <n v="149.61436529907428"/>
    <n v="375.03334234967951"/>
    <n v="6308.4320520691463"/>
    <n v="20060.099478987297"/>
  </r>
  <r>
    <x v="23"/>
    <n v="20060.099478987297"/>
    <n v="21063.104452936663"/>
    <n v="232.34610221537034"/>
    <n v="154.21201474471482"/>
    <n v="386.55811696008516"/>
    <n v="6694.9901690292318"/>
    <n v="20676.546335976578"/>
  </r>
  <r>
    <x v="24"/>
    <n v="20676.546335976578"/>
    <n v="21710.373652775408"/>
    <n v="239.48609793644872"/>
    <n v="158.95094995781994"/>
    <n v="398.43704789426863"/>
    <n v="7093.4272169235001"/>
    <n v="21311.93660488113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">
  <r>
    <x v="0"/>
    <n v="10000"/>
    <n v="10500"/>
    <n v="115.82499999999999"/>
    <n v="76.875"/>
    <n v="192.7"/>
    <n v="192.7"/>
    <n v="10307.299999999999"/>
    <n v="10000"/>
    <n v="10500"/>
    <n v="500"/>
    <n v="102.5"/>
    <n v="602.5"/>
    <n v="602.5"/>
    <n v="9897.5"/>
  </r>
  <r>
    <x v="1"/>
    <n v="10307.299999999999"/>
    <n v="10822.664999999999"/>
    <n v="119.38430224999998"/>
    <n v="79.237368749999987"/>
    <n v="198.62167099999996"/>
    <n v="391.32167099999992"/>
    <n v="10624.043328999998"/>
    <n v="9897.5"/>
    <n v="10392.375"/>
    <m/>
    <n v="101.449375"/>
    <n v="101.449375"/>
    <n v="703.94937500000003"/>
    <n v="10290.925625"/>
  </r>
  <r>
    <x v="2"/>
    <n v="10624.043328999998"/>
    <n v="11155.245495449999"/>
    <n v="123.05298185814249"/>
    <n v="81.672333091687491"/>
    <n v="204.72531494982996"/>
    <n v="596.04698594982983"/>
    <n v="10950.520180500171"/>
    <n v="10290.925625"/>
    <n v="10805.471906250001"/>
    <m/>
    <n v="105.48198765625"/>
    <n v="105.48198765625"/>
    <n v="809.43136265625003"/>
    <n v="10699.98991859375"/>
  </r>
  <r>
    <x v="3"/>
    <n v="10950.520180500171"/>
    <n v="11498.046189525179"/>
    <n v="126.83439999064322"/>
    <n v="84.182123887595054"/>
    <n v="211.01652387823827"/>
    <n v="807.06350982806816"/>
    <n v="11287.029665646942"/>
    <n v="10699.98991859375"/>
    <n v="11234.989414523438"/>
    <m/>
    <n v="109.67489666558595"/>
    <n v="109.67489666558595"/>
    <n v="919.10625932183598"/>
    <n v="11125.314517857852"/>
  </r>
  <r>
    <x v="4"/>
    <n v="11287.029665646942"/>
    <n v="11851.381148929289"/>
    <n v="130.73202110235567"/>
    <n v="86.769040554660862"/>
    <n v="217.50106165701652"/>
    <n v="1024.5645714850848"/>
    <n v="11633.880087272273"/>
    <n v="11125.314517857852"/>
    <n v="11681.580243750746"/>
    <m/>
    <n v="114.034473808043"/>
    <n v="114.034473808043"/>
    <n v="1033.140733129879"/>
    <n v="11567.545769942702"/>
  </r>
  <r>
    <x v="5"/>
    <n v="11633.880087272273"/>
    <n v="12215.574091635888"/>
    <n v="134.74941611083111"/>
    <n v="89.435453170905603"/>
    <n v="224.18486928173672"/>
    <n v="1248.7494407668214"/>
    <n v="11991.389222354152"/>
    <n v="11567.545769942702"/>
    <n v="12145.923058439837"/>
    <m/>
    <n v="118.5673441419127"/>
    <n v="118.5673441419127"/>
    <n v="1151.7080772717916"/>
    <n v="12027.355714297924"/>
  </r>
  <r>
    <x v="6"/>
    <n v="11991.389222354152"/>
    <n v="12590.958683471859"/>
    <n v="138.89026566791696"/>
    <n v="92.183804646847548"/>
    <n v="231.07407031476453"/>
    <n v="1479.8235110815858"/>
    <n v="12359.884613157095"/>
    <n v="12027.355714297924"/>
    <n v="12628.72350001282"/>
    <m/>
    <n v="123.28039607155374"/>
    <n v="123.28039607155374"/>
    <n v="1274.9884733433453"/>
    <n v="12505.443103941267"/>
  </r>
  <r>
    <x v="7"/>
    <n v="12359.884613157095"/>
    <n v="12977.878843814951"/>
    <n v="143.15836353189206"/>
    <n v="95.016612963645173"/>
    <n v="238.17497649553724"/>
    <n v="1717.9984875771231"/>
    <n v="12739.703867319415"/>
    <n v="12505.443103941267"/>
    <n v="13130.715259138331"/>
    <m/>
    <n v="128.18079181539798"/>
    <n v="128.18079181539798"/>
    <n v="1403.1692651587432"/>
    <n v="13002.534467322934"/>
  </r>
  <r>
    <x v="8"/>
    <n v="12739.703867319415"/>
    <n v="13376.689060685387"/>
    <n v="147.55762004322713"/>
    <n v="97.936473480018009"/>
    <n v="245.49409352324514"/>
    <n v="1963.4925811003682"/>
    <n v="13131.194967162141"/>
    <n v="13002.534467322934"/>
    <n v="13652.661190689081"/>
    <m/>
    <n v="133.2759782900601"/>
    <n v="133.2759782900601"/>
    <n v="1536.4452434488032"/>
    <n v="13519.385212399022"/>
  </r>
  <r>
    <x v="9"/>
    <n v="13131.194967162141"/>
    <n v="13787.754715520248"/>
    <n v="152.09206570715548"/>
    <n v="100.94606131005895"/>
    <n v="253.03812701721444"/>
    <n v="2216.5307081175824"/>
    <n v="13534.716588503035"/>
    <n v="13519.385212399022"/>
    <n v="14195.354473018973"/>
    <m/>
    <n v="138.57369842708999"/>
    <n v="138.57369842708999"/>
    <n v="1675.0189418758932"/>
    <n v="14056.780774591884"/>
  </r>
  <r>
    <x v="10"/>
    <n v="13534.716588503035"/>
    <n v="14211.452417928187"/>
    <n v="156.7658548863364"/>
    <n v="104.04813377411708"/>
    <n v="260.81398866045345"/>
    <n v="2477.344696778036"/>
    <n v="13950.638429267734"/>
    <n v="14056.780774591884"/>
    <n v="14759.619813321478"/>
    <m/>
    <n v="144.08200293956682"/>
    <n v="144.08200293956682"/>
    <n v="1819.10094481546"/>
    <n v="14615.537810381911"/>
  </r>
  <r>
    <x v="11"/>
    <n v="13950.638429267734"/>
    <n v="14648.170350731121"/>
    <n v="161.58326960699353"/>
    <n v="107.24553292499571"/>
    <n v="268.82880253198925"/>
    <n v="2746.1734993100254"/>
    <n v="14379.341548199132"/>
    <n v="14615.537810381911"/>
    <n v="15346.314700901008"/>
    <m/>
    <n v="149.80926255641461"/>
    <n v="149.80926255641461"/>
    <n v="1968.9102073718745"/>
    <n v="15196.505438344593"/>
  </r>
  <r>
    <x v="12"/>
    <n v="14379.341548199132"/>
    <n v="15098.30862560909"/>
    <n v="166.54872348201644"/>
    <n v="110.54118815178083"/>
    <n v="277.08991163379727"/>
    <n v="3023.2634109438227"/>
    <n v="14821.218713975293"/>
    <n v="15196.505438344593"/>
    <n v="15956.330710261824"/>
    <m/>
    <n v="155.76418074303209"/>
    <n v="155.76418074303209"/>
    <n v="2124.6743881149068"/>
    <n v="15800.566529518792"/>
  </r>
  <r>
    <x v="13"/>
    <n v="14821.218713975293"/>
    <n v="15562.279649674059"/>
    <n v="171.66676575461884"/>
    <n v="113.93811886368506"/>
    <n v="285.60488461830391"/>
    <n v="3308.8682955621266"/>
    <n v="15276.674765055755"/>
    <n v="15800.566529518792"/>
    <n v="16590.594855994732"/>
    <m/>
    <n v="161.95580692756761"/>
    <n v="161.95580692756761"/>
    <n v="2286.6301950424745"/>
    <n v="16428.639049067166"/>
  </r>
  <r>
    <x v="14"/>
    <n v="15276.674765055755"/>
    <n v="16040.508503308543"/>
    <n v="176.94208546625828"/>
    <n v="117.43943725636612"/>
    <n v="294.38152272262437"/>
    <n v="3603.2498182847512"/>
    <n v="15746.126980585919"/>
    <n v="16428.639049067166"/>
    <n v="17250.071001520526"/>
    <m/>
    <n v="168.39355025293844"/>
    <n v="168.39355025293844"/>
    <n v="2455.0237452954129"/>
    <n v="17081.677451267587"/>
  </r>
  <r>
    <x v="15"/>
    <n v="15746.126980585919"/>
    <n v="16533.433329615214"/>
    <n v="182.37951575263639"/>
    <n v="121.04835116325425"/>
    <n v="303.42786691589066"/>
    <n v="3906.6776852006419"/>
    <n v="16230.005462699324"/>
    <n v="17081.677451267587"/>
    <n v="17935.761323830968"/>
    <m/>
    <n v="175.08719387549277"/>
    <n v="175.08719387549277"/>
    <n v="2630.1109391709056"/>
    <n v="17760.674129955474"/>
  </r>
  <r>
    <x v="16"/>
    <n v="16230.005462699324"/>
    <n v="17041.505735834293"/>
    <n v="187.98403827171492"/>
    <n v="124.76816699450107"/>
    <n v="312.75220526621598"/>
    <n v="4219.4298904668576"/>
    <n v="16728.753530568076"/>
    <n v="17760.674129955474"/>
    <n v="18648.70783645325"/>
    <m/>
    <n v="182.04690983204361"/>
    <n v="182.04690983204361"/>
    <n v="2812.1578490029492"/>
    <n v="18466.660926621207"/>
  </r>
  <r>
    <x v="17"/>
    <n v="16728.753530568076"/>
    <n v="17565.191207096479"/>
    <n v="193.76078776780471"/>
    <n v="128.60229276624207"/>
    <n v="322.36308053404679"/>
    <n v="4541.7929710009048"/>
    <n v="17242.828126562432"/>
    <n v="18466.660926621207"/>
    <n v="19389.993972952267"/>
    <m/>
    <n v="189.28327449786738"/>
    <n v="189.28327449786738"/>
    <n v="3001.4411235008165"/>
    <n v="19200.710698454401"/>
  </r>
  <r>
    <x v="18"/>
    <n v="17242.828126562432"/>
    <n v="18104.969532890555"/>
    <n v="199.71505677590937"/>
    <n v="132.55424122294872"/>
    <n v="332.26929799885806"/>
    <n v="4874.0622689997626"/>
    <n v="17772.700234891698"/>
    <n v="19200.710698454401"/>
    <n v="20160.746233377122"/>
    <m/>
    <n v="196.8072846591576"/>
    <n v="196.8072846591576"/>
    <n v="3198.2484081599741"/>
    <n v="19963.938948717965"/>
  </r>
  <r>
    <x v="19"/>
    <n v="17772.700234891698"/>
    <n v="18661.335246636285"/>
    <n v="205.85230047063311"/>
    <n v="136.62763305572994"/>
    <n v="342.47993352636308"/>
    <n v="5216.5422025261259"/>
    <n v="18318.855313109922"/>
    <n v="19963.938948717965"/>
    <n v="20962.135896153864"/>
    <m/>
    <n v="204.63037422435914"/>
    <n v="204.63037422435914"/>
    <n v="3402.8787823843331"/>
    <n v="20757.505521929506"/>
  </r>
  <r>
    <x v="20"/>
    <n v="18318.855313109922"/>
    <n v="19234.79807876542"/>
    <n v="212.17814166409568"/>
    <n v="140.82620021953252"/>
    <n v="353.00434188362817"/>
    <n v="5569.5465444097545"/>
    <n v="18881.793736881791"/>
    <n v="20757.505521929506"/>
    <n v="21795.380798025984"/>
    <m/>
    <n v="212.76443159977745"/>
    <n v="212.76443159977745"/>
    <n v="3615.6432139841104"/>
    <n v="21582.616366426206"/>
  </r>
  <r>
    <x v="21"/>
    <n v="18881.793736881791"/>
    <n v="19825.883423725882"/>
    <n v="218.69837595743334"/>
    <n v="145.15378935227878"/>
    <n v="363.85216530971212"/>
    <n v="5933.3987097194668"/>
    <n v="19462.031258416169"/>
    <n v="21582.616366426206"/>
    <n v="22661.747184747517"/>
    <m/>
    <n v="221.22181775586861"/>
    <n v="221.22181775586861"/>
    <n v="3836.8650317399788"/>
    <n v="22440.525366991649"/>
  </r>
  <r>
    <x v="22"/>
    <n v="19462.031258416169"/>
    <n v="20435.132821336978"/>
    <n v="225.41897705060524"/>
    <n v="149.61436529907428"/>
    <n v="375.03334234967951"/>
    <n v="6308.4320520691463"/>
    <n v="20060.099478987297"/>
    <n v="22440.525366991649"/>
    <n v="23562.551635341231"/>
    <m/>
    <n v="230.01538501166442"/>
    <n v="230.01538501166442"/>
    <n v="4066.8804167516432"/>
    <n v="23332.536250329566"/>
  </r>
  <r>
    <x v="23"/>
    <n v="20060.099478987297"/>
    <n v="21063.104452936663"/>
    <n v="232.34610221537034"/>
    <n v="154.21201474471482"/>
    <n v="386.55811696008516"/>
    <n v="6694.9901690292318"/>
    <n v="20676.546335976578"/>
    <n v="23332.536250329566"/>
    <n v="24499.163062846044"/>
    <m/>
    <n v="239.15849656587807"/>
    <n v="239.15849656587807"/>
    <n v="4306.0389133175213"/>
    <n v="24260.004566280168"/>
  </r>
  <r>
    <x v="24"/>
    <n v="20676.546335976578"/>
    <n v="21710.373652775408"/>
    <n v="239.48609793644872"/>
    <n v="158.95094995781994"/>
    <n v="398.43704789426863"/>
    <n v="7093.4272169235001"/>
    <n v="21311.936604881139"/>
    <n v="24260.004566280168"/>
    <n v="25473.004794594177"/>
    <m/>
    <n v="248.66504680437174"/>
    <n v="248.66504680437174"/>
    <n v="4554.703960121893"/>
    <n v="25224.3397477898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9" firstHeaderRow="1" firstDataRow="1" firstDataCol="1"/>
  <pivotFields count="8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umFmtId="44" showAll="0"/>
    <pivotField numFmtId="44" showAll="0"/>
    <pivotField numFmtId="44" showAll="0"/>
    <pivotField numFmtId="44" showAll="0"/>
    <pivotField numFmtId="44" showAll="0"/>
    <pivotField dataField="1" numFmtId="44" showAll="0"/>
    <pivotField numFmtId="44"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um of Cummulative Costs" fld="6" baseField="0" baseItem="0"/>
  </dataFields>
  <formats count="1">
    <format dxfId="0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29" firstHeaderRow="0" firstDataRow="1" firstDataCol="1"/>
  <pivotFields count="15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dvisory Cummulative Costs" fld="6" baseField="0" baseItem="0"/>
    <dataField name="Sum of Brokerage Cummulative Costs2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workbookViewId="0">
      <selection activeCell="B4" sqref="B4:B28"/>
    </sheetView>
  </sheetViews>
  <sheetFormatPr defaultRowHeight="15" x14ac:dyDescent="0.25"/>
  <cols>
    <col min="1" max="1" width="12.5703125" bestFit="1" customWidth="1"/>
    <col min="2" max="2" width="23.85546875" bestFit="1" customWidth="1"/>
  </cols>
  <sheetData>
    <row r="3" spans="1:2" x14ac:dyDescent="0.25">
      <c r="A3" s="2" t="s">
        <v>22</v>
      </c>
      <c r="B3" t="s">
        <v>21</v>
      </c>
    </row>
    <row r="4" spans="1:2" x14ac:dyDescent="0.25">
      <c r="A4" s="3">
        <v>1</v>
      </c>
      <c r="B4" s="4">
        <v>192.7</v>
      </c>
    </row>
    <row r="5" spans="1:2" x14ac:dyDescent="0.25">
      <c r="A5" s="3">
        <v>2</v>
      </c>
      <c r="B5" s="4">
        <v>391.32167099999992</v>
      </c>
    </row>
    <row r="6" spans="1:2" x14ac:dyDescent="0.25">
      <c r="A6" s="3">
        <v>3</v>
      </c>
      <c r="B6" s="4">
        <v>596.04698594982983</v>
      </c>
    </row>
    <row r="7" spans="1:2" x14ac:dyDescent="0.25">
      <c r="A7" s="3">
        <v>4</v>
      </c>
      <c r="B7" s="4">
        <v>807.06350982806816</v>
      </c>
    </row>
    <row r="8" spans="1:2" x14ac:dyDescent="0.25">
      <c r="A8" s="3">
        <v>5</v>
      </c>
      <c r="B8" s="4">
        <v>1024.5645714850848</v>
      </c>
    </row>
    <row r="9" spans="1:2" x14ac:dyDescent="0.25">
      <c r="A9" s="3">
        <v>6</v>
      </c>
      <c r="B9" s="4">
        <v>1248.7494407668214</v>
      </c>
    </row>
    <row r="10" spans="1:2" x14ac:dyDescent="0.25">
      <c r="A10" s="3">
        <v>7</v>
      </c>
      <c r="B10" s="4">
        <v>1479.8235110815858</v>
      </c>
    </row>
    <row r="11" spans="1:2" x14ac:dyDescent="0.25">
      <c r="A11" s="3">
        <v>8</v>
      </c>
      <c r="B11" s="4">
        <v>1717.9984875771231</v>
      </c>
    </row>
    <row r="12" spans="1:2" x14ac:dyDescent="0.25">
      <c r="A12" s="3">
        <v>9</v>
      </c>
      <c r="B12" s="4">
        <v>1963.4925811003682</v>
      </c>
    </row>
    <row r="13" spans="1:2" x14ac:dyDescent="0.25">
      <c r="A13" s="3">
        <v>10</v>
      </c>
      <c r="B13" s="4">
        <v>2216.5307081175824</v>
      </c>
    </row>
    <row r="14" spans="1:2" x14ac:dyDescent="0.25">
      <c r="A14" s="3">
        <v>11</v>
      </c>
      <c r="B14" s="4">
        <v>2477.344696778036</v>
      </c>
    </row>
    <row r="15" spans="1:2" x14ac:dyDescent="0.25">
      <c r="A15" s="3">
        <v>12</v>
      </c>
      <c r="B15" s="4">
        <v>2746.1734993100254</v>
      </c>
    </row>
    <row r="16" spans="1:2" x14ac:dyDescent="0.25">
      <c r="A16" s="3">
        <v>13</v>
      </c>
      <c r="B16" s="4">
        <v>3023.2634109438227</v>
      </c>
    </row>
    <row r="17" spans="1:2" x14ac:dyDescent="0.25">
      <c r="A17" s="3">
        <v>14</v>
      </c>
      <c r="B17" s="4">
        <v>3308.8682955621266</v>
      </c>
    </row>
    <row r="18" spans="1:2" x14ac:dyDescent="0.25">
      <c r="A18" s="3">
        <v>15</v>
      </c>
      <c r="B18" s="4">
        <v>3603.2498182847512</v>
      </c>
    </row>
    <row r="19" spans="1:2" x14ac:dyDescent="0.25">
      <c r="A19" s="3">
        <v>16</v>
      </c>
      <c r="B19" s="4">
        <v>3906.6776852006419</v>
      </c>
    </row>
    <row r="20" spans="1:2" x14ac:dyDescent="0.25">
      <c r="A20" s="3">
        <v>17</v>
      </c>
      <c r="B20" s="4">
        <v>4219.4298904668576</v>
      </c>
    </row>
    <row r="21" spans="1:2" x14ac:dyDescent="0.25">
      <c r="A21" s="3">
        <v>18</v>
      </c>
      <c r="B21" s="4">
        <v>4541.7929710009048</v>
      </c>
    </row>
    <row r="22" spans="1:2" x14ac:dyDescent="0.25">
      <c r="A22" s="3">
        <v>19</v>
      </c>
      <c r="B22" s="4">
        <v>4874.0622689997626</v>
      </c>
    </row>
    <row r="23" spans="1:2" x14ac:dyDescent="0.25">
      <c r="A23" s="3">
        <v>20</v>
      </c>
      <c r="B23" s="4">
        <v>5216.5422025261259</v>
      </c>
    </row>
    <row r="24" spans="1:2" x14ac:dyDescent="0.25">
      <c r="A24" s="3">
        <v>21</v>
      </c>
      <c r="B24" s="4">
        <v>5569.5465444097545</v>
      </c>
    </row>
    <row r="25" spans="1:2" x14ac:dyDescent="0.25">
      <c r="A25" s="3">
        <v>22</v>
      </c>
      <c r="B25" s="4">
        <v>5933.3987097194668</v>
      </c>
    </row>
    <row r="26" spans="1:2" x14ac:dyDescent="0.25">
      <c r="A26" s="3">
        <v>23</v>
      </c>
      <c r="B26" s="4">
        <v>6308.4320520691463</v>
      </c>
    </row>
    <row r="27" spans="1:2" x14ac:dyDescent="0.25">
      <c r="A27" s="3">
        <v>24</v>
      </c>
      <c r="B27" s="4">
        <v>6694.9901690292318</v>
      </c>
    </row>
    <row r="28" spans="1:2" x14ac:dyDescent="0.25">
      <c r="A28" s="3">
        <v>25</v>
      </c>
      <c r="B28" s="4">
        <v>7093.4272169235001</v>
      </c>
    </row>
    <row r="29" spans="1:2" x14ac:dyDescent="0.25">
      <c r="A29" s="3" t="s">
        <v>23</v>
      </c>
      <c r="B29" s="1">
        <v>81155.490898130622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showGridLines="0" tabSelected="1" zoomScaleNormal="100" workbookViewId="0">
      <selection activeCell="C12" sqref="C12"/>
    </sheetView>
  </sheetViews>
  <sheetFormatPr defaultColWidth="8.85546875" defaultRowHeight="15" x14ac:dyDescent="0.25"/>
  <cols>
    <col min="1" max="1" width="23.28515625" style="6" bestFit="1" customWidth="1"/>
    <col min="2" max="2" width="16.5703125" style="7" bestFit="1" customWidth="1"/>
    <col min="3" max="3" width="12.140625" style="7" customWidth="1"/>
    <col min="4" max="4" width="8.85546875" style="7"/>
    <col min="5" max="5" width="18" style="7" customWidth="1"/>
    <col min="6" max="6" width="17" style="7" customWidth="1"/>
    <col min="7" max="7" width="16.5703125" style="7" customWidth="1"/>
    <col min="8" max="8" width="17.7109375" style="7" bestFit="1" customWidth="1"/>
    <col min="9" max="9" width="18.7109375" style="7" customWidth="1"/>
    <col min="10" max="10" width="17.42578125" style="7" bestFit="1" customWidth="1"/>
    <col min="11" max="12" width="21.5703125" style="7" bestFit="1" customWidth="1"/>
    <col min="13" max="13" width="15.85546875" style="7" customWidth="1"/>
    <col min="14" max="14" width="17.42578125" style="7" bestFit="1" customWidth="1"/>
    <col min="15" max="16" width="21.5703125" style="7" bestFit="1" customWidth="1"/>
    <col min="17" max="16384" width="8.85546875" style="7"/>
  </cols>
  <sheetData>
    <row r="1" spans="1:10" ht="14.45" customHeight="1" x14ac:dyDescent="0.25"/>
    <row r="2" spans="1:10" ht="14.45" customHeight="1" x14ac:dyDescent="0.25">
      <c r="A2" s="22" t="s">
        <v>17</v>
      </c>
      <c r="B2" s="22"/>
    </row>
    <row r="3" spans="1:10" ht="14.45" customHeight="1" x14ac:dyDescent="0.25">
      <c r="A3" s="6" t="s">
        <v>18</v>
      </c>
      <c r="B3" s="8">
        <v>510000</v>
      </c>
      <c r="C3" s="9"/>
      <c r="J3" s="10"/>
    </row>
    <row r="4" spans="1:10" ht="14.45" customHeight="1" x14ac:dyDescent="0.25">
      <c r="A4" s="6" t="s">
        <v>5</v>
      </c>
      <c r="B4" s="11">
        <v>7.4999999999999997E-2</v>
      </c>
      <c r="C4" s="9"/>
    </row>
    <row r="5" spans="1:10" ht="14.45" customHeight="1" x14ac:dyDescent="0.25">
      <c r="B5" s="13"/>
      <c r="C5" s="9"/>
    </row>
    <row r="6" spans="1:10" ht="14.45" customHeight="1" x14ac:dyDescent="0.25">
      <c r="A6" s="22" t="s">
        <v>4</v>
      </c>
      <c r="B6" s="22"/>
      <c r="C6" s="9"/>
    </row>
    <row r="7" spans="1:10" ht="14.45" customHeight="1" x14ac:dyDescent="0.25">
      <c r="A7" s="6" t="s">
        <v>3</v>
      </c>
      <c r="B7" s="11">
        <v>0.01</v>
      </c>
    </row>
    <row r="8" spans="1:10" ht="14.45" customHeight="1" x14ac:dyDescent="0.25">
      <c r="A8" s="6" t="s">
        <v>15</v>
      </c>
      <c r="B8" s="11">
        <v>4.0000000000000001E-3</v>
      </c>
    </row>
    <row r="9" spans="1:10" ht="14.45" customHeight="1" x14ac:dyDescent="0.25">
      <c r="B9" s="16"/>
    </row>
    <row r="10" spans="1:10" ht="14.45" customHeight="1" x14ac:dyDescent="0.25">
      <c r="A10" s="22" t="s">
        <v>1</v>
      </c>
      <c r="B10" s="22"/>
    </row>
    <row r="11" spans="1:10" ht="14.45" customHeight="1" x14ac:dyDescent="0.25">
      <c r="A11" s="6" t="s">
        <v>2</v>
      </c>
      <c r="B11" s="11">
        <v>0.02</v>
      </c>
    </row>
    <row r="12" spans="1:10" ht="14.45" customHeight="1" x14ac:dyDescent="0.25">
      <c r="A12" s="6" t="s">
        <v>15</v>
      </c>
      <c r="B12" s="11">
        <v>6.0000000000000001E-3</v>
      </c>
    </row>
    <row r="13" spans="1:10" ht="14.45" customHeight="1" x14ac:dyDescent="0.25">
      <c r="A13" s="22" t="s">
        <v>26</v>
      </c>
      <c r="B13" s="22"/>
    </row>
    <row r="14" spans="1:10" ht="14.45" customHeight="1" x14ac:dyDescent="0.25">
      <c r="A14" s="22"/>
      <c r="B14" s="22"/>
    </row>
    <row r="15" spans="1:10" ht="14.45" customHeight="1" x14ac:dyDescent="0.25">
      <c r="A15" s="6" t="s">
        <v>20</v>
      </c>
      <c r="B15" s="8" t="str">
        <f>IF(I82-I53&gt;0,I82-I53,"")</f>
        <v/>
      </c>
    </row>
    <row r="16" spans="1:10" ht="14.45" customHeight="1" x14ac:dyDescent="0.25">
      <c r="A16" s="6" t="s">
        <v>19</v>
      </c>
      <c r="B16" s="8">
        <f>IF(I53-I82&gt;0,I53-I82,"")</f>
        <v>205281.08843536381</v>
      </c>
    </row>
    <row r="17" spans="4:11" ht="14.45" customHeight="1" x14ac:dyDescent="0.25"/>
    <row r="18" spans="4:11" ht="14.45" customHeight="1" x14ac:dyDescent="0.25"/>
    <row r="19" spans="4:11" ht="14.45" customHeight="1" x14ac:dyDescent="0.25"/>
    <row r="20" spans="4:11" ht="14.45" customHeight="1" x14ac:dyDescent="0.25"/>
    <row r="21" spans="4:11" ht="14.45" customHeight="1" x14ac:dyDescent="0.25"/>
    <row r="27" spans="4:11" x14ac:dyDescent="0.25">
      <c r="D27" s="12" t="s">
        <v>0</v>
      </c>
      <c r="E27" s="12" t="s">
        <v>7</v>
      </c>
      <c r="F27" s="12" t="s">
        <v>8</v>
      </c>
      <c r="G27" s="12" t="s">
        <v>6</v>
      </c>
      <c r="H27" s="12" t="s">
        <v>16</v>
      </c>
      <c r="I27" s="12" t="s">
        <v>10</v>
      </c>
      <c r="J27" s="12" t="s">
        <v>14</v>
      </c>
      <c r="K27" s="12" t="s">
        <v>9</v>
      </c>
    </row>
    <row r="28" spans="4:11" x14ac:dyDescent="0.25">
      <c r="D28" s="14">
        <v>1</v>
      </c>
      <c r="E28" s="15">
        <f>B3</f>
        <v>510000</v>
      </c>
      <c r="F28" s="15">
        <f t="shared" ref="F28:F52" si="0">E28*(1+B$4)</f>
        <v>548250</v>
      </c>
      <c r="G28" s="15">
        <f t="shared" ref="G28:G52" si="1">((F28+E28)/2)*B$7</f>
        <v>5291.25</v>
      </c>
      <c r="H28" s="15">
        <f t="shared" ref="H28:H52" si="2">((F28+E28)/2)*B$8</f>
        <v>2116.5</v>
      </c>
      <c r="I28" s="15">
        <f>G28+H28</f>
        <v>7407.75</v>
      </c>
      <c r="J28" s="15">
        <f>SUM(I28)</f>
        <v>7407.75</v>
      </c>
      <c r="K28" s="15">
        <f>F28-G28-H28</f>
        <v>540842.25</v>
      </c>
    </row>
    <row r="29" spans="4:11" x14ac:dyDescent="0.25">
      <c r="D29" s="14">
        <v>2</v>
      </c>
      <c r="E29" s="17">
        <f>K28</f>
        <v>540842.25</v>
      </c>
      <c r="F29" s="15">
        <f t="shared" si="0"/>
        <v>581405.41874999995</v>
      </c>
      <c r="G29" s="15">
        <f t="shared" si="1"/>
        <v>5611.2383437500002</v>
      </c>
      <c r="H29" s="15">
        <f t="shared" si="2"/>
        <v>2244.4953375</v>
      </c>
      <c r="I29" s="15">
        <f t="shared" ref="I29:I52" si="3">G29+H29</f>
        <v>7855.7336812499998</v>
      </c>
      <c r="J29" s="15">
        <f>SUM(I$28:I29)</f>
        <v>15263.48368125</v>
      </c>
      <c r="K29" s="15">
        <f>F29-G29-H29</f>
        <v>573549.68506874994</v>
      </c>
    </row>
    <row r="30" spans="4:11" x14ac:dyDescent="0.25">
      <c r="D30" s="14">
        <v>3</v>
      </c>
      <c r="E30" s="17">
        <f t="shared" ref="E30:E52" si="4">K29</f>
        <v>573549.68506874994</v>
      </c>
      <c r="F30" s="15">
        <f t="shared" si="0"/>
        <v>616565.91144890618</v>
      </c>
      <c r="G30" s="15">
        <f t="shared" si="1"/>
        <v>5950.5779825882801</v>
      </c>
      <c r="H30" s="15">
        <f t="shared" si="2"/>
        <v>2380.2311930353121</v>
      </c>
      <c r="I30" s="15">
        <f t="shared" si="3"/>
        <v>8330.8091756235917</v>
      </c>
      <c r="J30" s="15">
        <f>SUM(I$28:I30)</f>
        <v>23594.292856873592</v>
      </c>
      <c r="K30" s="15">
        <f t="shared" ref="K30:K52" si="5">F30-G30-H30</f>
        <v>608235.10227328259</v>
      </c>
    </row>
    <row r="31" spans="4:11" x14ac:dyDescent="0.25">
      <c r="D31" s="14">
        <v>4</v>
      </c>
      <c r="E31" s="17">
        <f t="shared" si="4"/>
        <v>608235.10227328259</v>
      </c>
      <c r="F31" s="15">
        <f t="shared" si="0"/>
        <v>653852.73494377872</v>
      </c>
      <c r="G31" s="15">
        <f t="shared" si="1"/>
        <v>6310.4391860853066</v>
      </c>
      <c r="H31" s="15">
        <f t="shared" si="2"/>
        <v>2524.1756744341228</v>
      </c>
      <c r="I31" s="15">
        <f t="shared" si="3"/>
        <v>8834.6148605194285</v>
      </c>
      <c r="J31" s="15">
        <f>SUM(I$28:I31)</f>
        <v>32428.90771739302</v>
      </c>
      <c r="K31" s="15">
        <f t="shared" si="5"/>
        <v>645018.1200832593</v>
      </c>
    </row>
    <row r="32" spans="4:11" x14ac:dyDescent="0.25">
      <c r="D32" s="14">
        <v>5</v>
      </c>
      <c r="E32" s="17">
        <f>K31</f>
        <v>645018.1200832593</v>
      </c>
      <c r="F32" s="15">
        <f t="shared" si="0"/>
        <v>693394.47908950376</v>
      </c>
      <c r="G32" s="15">
        <f t="shared" si="1"/>
        <v>6692.0629958638156</v>
      </c>
      <c r="H32" s="15">
        <f t="shared" si="2"/>
        <v>2676.8251983455261</v>
      </c>
      <c r="I32" s="15">
        <f t="shared" si="3"/>
        <v>9368.8881942093412</v>
      </c>
      <c r="J32" s="15">
        <f>SUM(I$28:I32)</f>
        <v>41797.795911602363</v>
      </c>
      <c r="K32" s="15">
        <f t="shared" si="5"/>
        <v>684025.59089529444</v>
      </c>
    </row>
    <row r="33" spans="4:11" x14ac:dyDescent="0.25">
      <c r="D33" s="14">
        <v>6</v>
      </c>
      <c r="E33" s="17">
        <f t="shared" si="4"/>
        <v>684025.59089529444</v>
      </c>
      <c r="F33" s="15">
        <f t="shared" si="0"/>
        <v>735327.51021244144</v>
      </c>
      <c r="G33" s="15">
        <f t="shared" si="1"/>
        <v>7096.7655055386795</v>
      </c>
      <c r="H33" s="15">
        <f t="shared" si="2"/>
        <v>2838.7062022154719</v>
      </c>
      <c r="I33" s="15">
        <f t="shared" si="3"/>
        <v>9935.4717077541518</v>
      </c>
      <c r="J33" s="15">
        <f>SUM(I$28:I33)</f>
        <v>51733.267619356513</v>
      </c>
      <c r="K33" s="15">
        <f t="shared" si="5"/>
        <v>725392.03850468725</v>
      </c>
    </row>
    <row r="34" spans="4:11" x14ac:dyDescent="0.25">
      <c r="D34" s="14">
        <v>7</v>
      </c>
      <c r="E34" s="17">
        <f t="shared" si="4"/>
        <v>725392.03850468725</v>
      </c>
      <c r="F34" s="15">
        <f t="shared" si="0"/>
        <v>779796.44139253872</v>
      </c>
      <c r="G34" s="15">
        <f t="shared" si="1"/>
        <v>7525.9423994861299</v>
      </c>
      <c r="H34" s="15">
        <f t="shared" si="2"/>
        <v>3010.376959794452</v>
      </c>
      <c r="I34" s="15">
        <f t="shared" si="3"/>
        <v>10536.319359280582</v>
      </c>
      <c r="J34" s="15">
        <f>SUM(I$28:I34)</f>
        <v>62269.586978637097</v>
      </c>
      <c r="K34" s="15">
        <f t="shared" si="5"/>
        <v>769260.1220332582</v>
      </c>
    </row>
    <row r="35" spans="4:11" x14ac:dyDescent="0.25">
      <c r="D35" s="14">
        <v>8</v>
      </c>
      <c r="E35" s="17">
        <f t="shared" si="4"/>
        <v>769260.1220332582</v>
      </c>
      <c r="F35" s="15">
        <f t="shared" si="0"/>
        <v>826954.63118575257</v>
      </c>
      <c r="G35" s="15">
        <f t="shared" si="1"/>
        <v>7981.0737660950545</v>
      </c>
      <c r="H35" s="15">
        <f t="shared" si="2"/>
        <v>3192.4295064380217</v>
      </c>
      <c r="I35" s="15">
        <f t="shared" si="3"/>
        <v>11173.503272533077</v>
      </c>
      <c r="J35" s="15">
        <f>SUM(I$28:I35)</f>
        <v>73443.090251170172</v>
      </c>
      <c r="K35" s="15">
        <f t="shared" si="5"/>
        <v>815781.1279132195</v>
      </c>
    </row>
    <row r="36" spans="4:11" x14ac:dyDescent="0.25">
      <c r="D36" s="14">
        <v>9</v>
      </c>
      <c r="E36" s="17">
        <f t="shared" si="4"/>
        <v>815781.1279132195</v>
      </c>
      <c r="F36" s="15">
        <f t="shared" si="0"/>
        <v>876964.7125067109</v>
      </c>
      <c r="G36" s="15">
        <f t="shared" si="1"/>
        <v>8463.729202099652</v>
      </c>
      <c r="H36" s="15">
        <f t="shared" si="2"/>
        <v>3385.4916808398607</v>
      </c>
      <c r="I36" s="15">
        <f t="shared" si="3"/>
        <v>11849.220882939513</v>
      </c>
      <c r="J36" s="15">
        <f>SUM(I$28:I36)</f>
        <v>85292.311134109681</v>
      </c>
      <c r="K36" s="15">
        <f t="shared" si="5"/>
        <v>865115.49162377138</v>
      </c>
    </row>
    <row r="37" spans="4:11" x14ac:dyDescent="0.25">
      <c r="D37" s="14">
        <v>10</v>
      </c>
      <c r="E37" s="17">
        <f t="shared" si="4"/>
        <v>865115.49162377138</v>
      </c>
      <c r="F37" s="15">
        <f t="shared" si="0"/>
        <v>929999.15349555423</v>
      </c>
      <c r="G37" s="15">
        <f t="shared" si="1"/>
        <v>8975.5732255966286</v>
      </c>
      <c r="H37" s="15">
        <f t="shared" si="2"/>
        <v>3590.2292902386516</v>
      </c>
      <c r="I37" s="15">
        <f t="shared" si="3"/>
        <v>12565.802515835279</v>
      </c>
      <c r="J37" s="15">
        <f>SUM(I$28:I37)</f>
        <v>97858.113649944964</v>
      </c>
      <c r="K37" s="15">
        <f t="shared" si="5"/>
        <v>917433.35097971896</v>
      </c>
    </row>
    <row r="38" spans="4:11" x14ac:dyDescent="0.25">
      <c r="D38" s="14">
        <v>11</v>
      </c>
      <c r="E38" s="17">
        <f t="shared" si="4"/>
        <v>917433.35097971896</v>
      </c>
      <c r="F38" s="15">
        <f t="shared" si="0"/>
        <v>986240.85230319784</v>
      </c>
      <c r="G38" s="15">
        <f t="shared" si="1"/>
        <v>9518.371016414585</v>
      </c>
      <c r="H38" s="15">
        <f t="shared" si="2"/>
        <v>3807.348406565834</v>
      </c>
      <c r="I38" s="15">
        <f t="shared" si="3"/>
        <v>13325.719422980419</v>
      </c>
      <c r="J38" s="15">
        <f>SUM(I$28:I38)</f>
        <v>111183.83307292538</v>
      </c>
      <c r="K38" s="15">
        <f t="shared" si="5"/>
        <v>972915.1328802174</v>
      </c>
    </row>
    <row r="39" spans="4:11" x14ac:dyDescent="0.25">
      <c r="D39" s="14">
        <v>12</v>
      </c>
      <c r="E39" s="17">
        <f t="shared" si="4"/>
        <v>972915.1328802174</v>
      </c>
      <c r="F39" s="15">
        <f t="shared" si="0"/>
        <v>1045883.7678462337</v>
      </c>
      <c r="G39" s="15">
        <f t="shared" si="1"/>
        <v>10093.994503632255</v>
      </c>
      <c r="H39" s="15">
        <f t="shared" si="2"/>
        <v>4037.5978014529023</v>
      </c>
      <c r="I39" s="15">
        <f t="shared" si="3"/>
        <v>14131.592305085158</v>
      </c>
      <c r="J39" s="15">
        <f>SUM(I$28:I39)</f>
        <v>125315.42537801054</v>
      </c>
      <c r="K39" s="15">
        <f t="shared" si="5"/>
        <v>1031752.1755411485</v>
      </c>
    </row>
    <row r="40" spans="4:11" x14ac:dyDescent="0.25">
      <c r="D40" s="14">
        <v>13</v>
      </c>
      <c r="E40" s="17">
        <f t="shared" si="4"/>
        <v>1031752.1755411485</v>
      </c>
      <c r="F40" s="15">
        <f t="shared" si="0"/>
        <v>1109133.5887067346</v>
      </c>
      <c r="G40" s="15">
        <f t="shared" si="1"/>
        <v>10704.428821239415</v>
      </c>
      <c r="H40" s="15">
        <f t="shared" si="2"/>
        <v>4281.7715284957667</v>
      </c>
      <c r="I40" s="15">
        <f t="shared" si="3"/>
        <v>14986.200349735182</v>
      </c>
      <c r="J40" s="15">
        <f>SUM(I$28:I40)</f>
        <v>140301.6257277457</v>
      </c>
      <c r="K40" s="15">
        <f t="shared" si="5"/>
        <v>1094147.3883569995</v>
      </c>
    </row>
    <row r="41" spans="4:11" x14ac:dyDescent="0.25">
      <c r="D41" s="14">
        <v>14</v>
      </c>
      <c r="E41" s="17">
        <f t="shared" si="4"/>
        <v>1094147.3883569995</v>
      </c>
      <c r="F41" s="15">
        <f t="shared" si="0"/>
        <v>1176208.4424837744</v>
      </c>
      <c r="G41" s="15">
        <f t="shared" si="1"/>
        <v>11351.77915420387</v>
      </c>
      <c r="H41" s="15">
        <f t="shared" si="2"/>
        <v>4540.7116616815474</v>
      </c>
      <c r="I41" s="15">
        <f t="shared" si="3"/>
        <v>15892.490815885418</v>
      </c>
      <c r="J41" s="15">
        <f>SUM(I$28:I41)</f>
        <v>156194.11654363113</v>
      </c>
      <c r="K41" s="15">
        <f t="shared" si="5"/>
        <v>1160315.951667889</v>
      </c>
    </row>
    <row r="42" spans="4:11" x14ac:dyDescent="0.25">
      <c r="D42" s="14">
        <v>15</v>
      </c>
      <c r="E42" s="17">
        <f t="shared" si="4"/>
        <v>1160315.951667889</v>
      </c>
      <c r="F42" s="15">
        <f t="shared" si="0"/>
        <v>1247339.6480429806</v>
      </c>
      <c r="G42" s="15">
        <f t="shared" si="1"/>
        <v>12038.277998554348</v>
      </c>
      <c r="H42" s="15">
        <f t="shared" si="2"/>
        <v>4815.3111994217397</v>
      </c>
      <c r="I42" s="15">
        <f t="shared" si="3"/>
        <v>16853.589197976085</v>
      </c>
      <c r="J42" s="15">
        <f>SUM(I$28:I42)</f>
        <v>173047.70574160721</v>
      </c>
      <c r="K42" s="15">
        <f t="shared" si="5"/>
        <v>1230486.0588450045</v>
      </c>
    </row>
    <row r="43" spans="4:11" x14ac:dyDescent="0.25">
      <c r="D43" s="14">
        <v>16</v>
      </c>
      <c r="E43" s="17">
        <f t="shared" si="4"/>
        <v>1230486.0588450045</v>
      </c>
      <c r="F43" s="15">
        <f t="shared" si="0"/>
        <v>1322772.5132583799</v>
      </c>
      <c r="G43" s="15">
        <f t="shared" si="1"/>
        <v>12766.292860516922</v>
      </c>
      <c r="H43" s="15">
        <f t="shared" si="2"/>
        <v>5106.5171442067685</v>
      </c>
      <c r="I43" s="15">
        <f t="shared" si="3"/>
        <v>17872.810004723691</v>
      </c>
      <c r="J43" s="15">
        <f>SUM(I$28:I43)</f>
        <v>190920.5157463309</v>
      </c>
      <c r="K43" s="15">
        <f t="shared" si="5"/>
        <v>1304899.7032536564</v>
      </c>
    </row>
    <row r="44" spans="4:11" x14ac:dyDescent="0.25">
      <c r="D44" s="14">
        <v>17</v>
      </c>
      <c r="E44" s="17">
        <f t="shared" si="4"/>
        <v>1304899.7032536564</v>
      </c>
      <c r="F44" s="15">
        <f t="shared" si="0"/>
        <v>1402767.1809976806</v>
      </c>
      <c r="G44" s="15">
        <f t="shared" si="1"/>
        <v>13538.334421256686</v>
      </c>
      <c r="H44" s="15">
        <f t="shared" si="2"/>
        <v>5415.3337685026745</v>
      </c>
      <c r="I44" s="15">
        <f t="shared" si="3"/>
        <v>18953.668189759359</v>
      </c>
      <c r="J44" s="15">
        <f>SUM(I$28:I44)</f>
        <v>209874.18393609027</v>
      </c>
      <c r="K44" s="15">
        <f t="shared" si="5"/>
        <v>1383813.5128079213</v>
      </c>
    </row>
    <row r="45" spans="4:11" x14ac:dyDescent="0.25">
      <c r="D45" s="14">
        <v>18</v>
      </c>
      <c r="E45" s="17">
        <f t="shared" si="4"/>
        <v>1383813.5128079213</v>
      </c>
      <c r="F45" s="15">
        <f t="shared" si="0"/>
        <v>1487599.5262685153</v>
      </c>
      <c r="G45" s="15">
        <f t="shared" si="1"/>
        <v>14357.065195382182</v>
      </c>
      <c r="H45" s="15">
        <f t="shared" si="2"/>
        <v>5742.8260781528725</v>
      </c>
      <c r="I45" s="15">
        <f t="shared" si="3"/>
        <v>20099.891273535053</v>
      </c>
      <c r="J45" s="15">
        <f>SUM(I$28:I45)</f>
        <v>229974.07520962533</v>
      </c>
      <c r="K45" s="15">
        <f t="shared" si="5"/>
        <v>1467499.6349949802</v>
      </c>
    </row>
    <row r="46" spans="4:11" x14ac:dyDescent="0.25">
      <c r="D46" s="14">
        <v>19</v>
      </c>
      <c r="E46" s="17">
        <f t="shared" si="4"/>
        <v>1467499.6349949802</v>
      </c>
      <c r="F46" s="15">
        <f t="shared" si="0"/>
        <v>1577562.1076196036</v>
      </c>
      <c r="G46" s="15">
        <f t="shared" si="1"/>
        <v>15225.30871307292</v>
      </c>
      <c r="H46" s="15">
        <f t="shared" si="2"/>
        <v>6090.1234852291682</v>
      </c>
      <c r="I46" s="15">
        <f t="shared" si="3"/>
        <v>21315.432198302089</v>
      </c>
      <c r="J46" s="15">
        <f>SUM(I$28:I46)</f>
        <v>251289.50740792742</v>
      </c>
      <c r="K46" s="15">
        <f t="shared" si="5"/>
        <v>1556246.6754213015</v>
      </c>
    </row>
    <row r="47" spans="4:11" x14ac:dyDescent="0.25">
      <c r="D47" s="14">
        <v>20</v>
      </c>
      <c r="E47" s="17">
        <f t="shared" si="4"/>
        <v>1556246.6754213015</v>
      </c>
      <c r="F47" s="15">
        <f t="shared" si="0"/>
        <v>1672965.1760778991</v>
      </c>
      <c r="G47" s="15">
        <f t="shared" si="1"/>
        <v>16146.059257496005</v>
      </c>
      <c r="H47" s="15">
        <f t="shared" si="2"/>
        <v>6458.4237029984015</v>
      </c>
      <c r="I47" s="15">
        <f t="shared" si="3"/>
        <v>22604.482960494406</v>
      </c>
      <c r="J47" s="15">
        <f>SUM(I$28:I47)</f>
        <v>273893.99036842183</v>
      </c>
      <c r="K47" s="15">
        <f t="shared" si="5"/>
        <v>1650360.6931174048</v>
      </c>
    </row>
    <row r="48" spans="4:11" x14ac:dyDescent="0.25">
      <c r="D48" s="14">
        <v>21</v>
      </c>
      <c r="E48" s="17">
        <f t="shared" si="4"/>
        <v>1650360.6931174048</v>
      </c>
      <c r="F48" s="15">
        <f t="shared" si="0"/>
        <v>1774137.7451012102</v>
      </c>
      <c r="G48" s="15">
        <f t="shared" si="1"/>
        <v>17122.492191093075</v>
      </c>
      <c r="H48" s="15">
        <f t="shared" si="2"/>
        <v>6848.9968764372297</v>
      </c>
      <c r="I48" s="15">
        <f t="shared" si="3"/>
        <v>23971.489067530303</v>
      </c>
      <c r="J48" s="15">
        <f>SUM(I$28:I48)</f>
        <v>297865.47943595215</v>
      </c>
      <c r="K48" s="15">
        <f t="shared" si="5"/>
        <v>1750166.2560336799</v>
      </c>
    </row>
    <row r="49" spans="4:11" x14ac:dyDescent="0.25">
      <c r="D49" s="14">
        <v>22</v>
      </c>
      <c r="E49" s="17">
        <f t="shared" si="4"/>
        <v>1750166.2560336799</v>
      </c>
      <c r="F49" s="15">
        <f t="shared" si="0"/>
        <v>1881428.7252362058</v>
      </c>
      <c r="G49" s="15">
        <f t="shared" si="1"/>
        <v>18157.974906349431</v>
      </c>
      <c r="H49" s="15">
        <f t="shared" si="2"/>
        <v>7263.1899625397718</v>
      </c>
      <c r="I49" s="15">
        <f t="shared" si="3"/>
        <v>25421.164868889202</v>
      </c>
      <c r="J49" s="15">
        <f>SUM(I$28:I49)</f>
        <v>323286.64430484135</v>
      </c>
      <c r="K49" s="15">
        <f t="shared" si="5"/>
        <v>1856007.5603673167</v>
      </c>
    </row>
    <row r="50" spans="4:11" x14ac:dyDescent="0.25">
      <c r="D50" s="14">
        <v>23</v>
      </c>
      <c r="E50" s="17">
        <f t="shared" si="4"/>
        <v>1856007.5603673167</v>
      </c>
      <c r="F50" s="15">
        <f t="shared" si="0"/>
        <v>1995208.1273948653</v>
      </c>
      <c r="G50" s="15">
        <f t="shared" si="1"/>
        <v>19256.078438810913</v>
      </c>
      <c r="H50" s="15">
        <f t="shared" si="2"/>
        <v>7702.4313755243647</v>
      </c>
      <c r="I50" s="15">
        <f t="shared" si="3"/>
        <v>26958.509814335277</v>
      </c>
      <c r="J50" s="15">
        <f>SUM(I$28:I50)</f>
        <v>350245.15411917662</v>
      </c>
      <c r="K50" s="15">
        <f t="shared" si="5"/>
        <v>1968249.61758053</v>
      </c>
    </row>
    <row r="51" spans="4:11" x14ac:dyDescent="0.25">
      <c r="D51" s="14">
        <v>24</v>
      </c>
      <c r="E51" s="17">
        <f t="shared" si="4"/>
        <v>1968249.61758053</v>
      </c>
      <c r="F51" s="15">
        <f t="shared" si="0"/>
        <v>2115868.3388990695</v>
      </c>
      <c r="G51" s="15">
        <f t="shared" si="1"/>
        <v>20420.589782397998</v>
      </c>
      <c r="H51" s="15">
        <f t="shared" si="2"/>
        <v>8168.2359129591996</v>
      </c>
      <c r="I51" s="15">
        <f t="shared" si="3"/>
        <v>28588.825695357198</v>
      </c>
      <c r="J51" s="15">
        <f>SUM(I$28:I51)</f>
        <v>378833.97981453384</v>
      </c>
      <c r="K51" s="15">
        <f t="shared" si="5"/>
        <v>2087279.5132037124</v>
      </c>
    </row>
    <row r="52" spans="4:11" x14ac:dyDescent="0.25">
      <c r="D52" s="14">
        <v>25</v>
      </c>
      <c r="E52" s="17">
        <f t="shared" si="4"/>
        <v>2087279.5132037124</v>
      </c>
      <c r="F52" s="15">
        <f t="shared" si="0"/>
        <v>2243825.4766939906</v>
      </c>
      <c r="G52" s="15">
        <f t="shared" si="1"/>
        <v>21655.524949488514</v>
      </c>
      <c r="H52" s="15">
        <f t="shared" si="2"/>
        <v>8662.2099797954052</v>
      </c>
      <c r="I52" s="15">
        <f t="shared" si="3"/>
        <v>30317.734929283921</v>
      </c>
      <c r="J52" s="15">
        <f>SUM(I$28:I52)</f>
        <v>409151.71474381775</v>
      </c>
      <c r="K52" s="15">
        <f t="shared" si="5"/>
        <v>2213507.7417647066</v>
      </c>
    </row>
    <row r="53" spans="4:11" ht="15.75" thickBot="1" x14ac:dyDescent="0.3">
      <c r="D53" s="18" t="s">
        <v>11</v>
      </c>
      <c r="E53" s="19"/>
      <c r="F53" s="20"/>
      <c r="G53" s="20"/>
      <c r="H53" s="20"/>
      <c r="I53" s="21">
        <f>SUM(I28:I52)</f>
        <v>409151.71474381775</v>
      </c>
      <c r="J53" s="21"/>
      <c r="K53" s="20"/>
    </row>
    <row r="54" spans="4:11" ht="15.75" thickTop="1" x14ac:dyDescent="0.25"/>
    <row r="56" spans="4:11" x14ac:dyDescent="0.25">
      <c r="D56" s="12" t="s">
        <v>0</v>
      </c>
      <c r="E56" s="12" t="s">
        <v>7</v>
      </c>
      <c r="F56" s="12" t="s">
        <v>8</v>
      </c>
      <c r="G56" s="12" t="s">
        <v>12</v>
      </c>
      <c r="H56" s="12" t="s">
        <v>16</v>
      </c>
      <c r="I56" s="12" t="s">
        <v>10</v>
      </c>
      <c r="J56" s="12" t="s">
        <v>14</v>
      </c>
      <c r="K56" s="12" t="s">
        <v>9</v>
      </c>
    </row>
    <row r="57" spans="4:11" x14ac:dyDescent="0.25">
      <c r="D57" s="14">
        <v>1</v>
      </c>
      <c r="E57" s="15">
        <f>B3</f>
        <v>510000</v>
      </c>
      <c r="F57" s="15">
        <f t="shared" ref="F57:F81" si="6">E57*(1+B$4)</f>
        <v>548250</v>
      </c>
      <c r="G57" s="15">
        <f>E57*B11</f>
        <v>10200</v>
      </c>
      <c r="H57" s="15">
        <f t="shared" ref="H57:H81" si="7">((F57+E57)/2)*B$12</f>
        <v>3174.75</v>
      </c>
      <c r="I57" s="15">
        <f t="shared" ref="I57:I81" si="8">G57+H57</f>
        <v>13374.75</v>
      </c>
      <c r="J57" s="15">
        <f>SUM(I57)</f>
        <v>13374.75</v>
      </c>
      <c r="K57" s="15">
        <f t="shared" ref="K57:K81" si="9">F57-G57-H57</f>
        <v>534875.25</v>
      </c>
    </row>
    <row r="58" spans="4:11" x14ac:dyDescent="0.25">
      <c r="D58" s="14">
        <v>2</v>
      </c>
      <c r="E58" s="17">
        <f t="shared" ref="E58:E81" si="10">K57</f>
        <v>534875.25</v>
      </c>
      <c r="F58" s="15">
        <f t="shared" si="6"/>
        <v>574990.89374999993</v>
      </c>
      <c r="G58" s="15"/>
      <c r="H58" s="15">
        <f t="shared" si="7"/>
        <v>3329.5984312499995</v>
      </c>
      <c r="I58" s="15">
        <f t="shared" si="8"/>
        <v>3329.5984312499995</v>
      </c>
      <c r="J58" s="15">
        <f>SUM(I$57:I58)</f>
        <v>16704.34843125</v>
      </c>
      <c r="K58" s="15">
        <f t="shared" si="9"/>
        <v>571661.29531874997</v>
      </c>
    </row>
    <row r="59" spans="4:11" x14ac:dyDescent="0.25">
      <c r="D59" s="14">
        <v>3</v>
      </c>
      <c r="E59" s="17">
        <f t="shared" si="10"/>
        <v>571661.29531874997</v>
      </c>
      <c r="F59" s="15">
        <f t="shared" si="6"/>
        <v>614535.89246765617</v>
      </c>
      <c r="G59" s="15"/>
      <c r="H59" s="15">
        <f t="shared" si="7"/>
        <v>3558.5915633592185</v>
      </c>
      <c r="I59" s="15">
        <f t="shared" si="8"/>
        <v>3558.5915633592185</v>
      </c>
      <c r="J59" s="15">
        <f>SUM(I$57:I59)</f>
        <v>20262.93999460922</v>
      </c>
      <c r="K59" s="15">
        <f t="shared" si="9"/>
        <v>610977.30090429692</v>
      </c>
    </row>
    <row r="60" spans="4:11" x14ac:dyDescent="0.25">
      <c r="D60" s="14">
        <v>4</v>
      </c>
      <c r="E60" s="17">
        <f t="shared" si="10"/>
        <v>610977.30090429692</v>
      </c>
      <c r="F60" s="15">
        <f t="shared" si="6"/>
        <v>656800.59847211919</v>
      </c>
      <c r="G60" s="15"/>
      <c r="H60" s="15">
        <f t="shared" si="7"/>
        <v>3803.3336981292482</v>
      </c>
      <c r="I60" s="15">
        <f t="shared" si="8"/>
        <v>3803.3336981292482</v>
      </c>
      <c r="J60" s="15">
        <f>SUM(I$57:I60)</f>
        <v>24066.273692738469</v>
      </c>
      <c r="K60" s="15">
        <f t="shared" si="9"/>
        <v>652997.26477398991</v>
      </c>
    </row>
    <row r="61" spans="4:11" x14ac:dyDescent="0.25">
      <c r="D61" s="14">
        <v>5</v>
      </c>
      <c r="E61" s="17">
        <f t="shared" si="10"/>
        <v>652997.26477398991</v>
      </c>
      <c r="F61" s="15">
        <f t="shared" si="6"/>
        <v>701972.05963203916</v>
      </c>
      <c r="G61" s="15"/>
      <c r="H61" s="15">
        <f t="shared" si="7"/>
        <v>4064.9079732180876</v>
      </c>
      <c r="I61" s="15">
        <f t="shared" si="8"/>
        <v>4064.9079732180876</v>
      </c>
      <c r="J61" s="15">
        <f>SUM(I$57:I61)</f>
        <v>28131.181665956556</v>
      </c>
      <c r="K61" s="15">
        <f t="shared" si="9"/>
        <v>697907.15165882104</v>
      </c>
    </row>
    <row r="62" spans="4:11" x14ac:dyDescent="0.25">
      <c r="D62" s="14">
        <v>6</v>
      </c>
      <c r="E62" s="17">
        <f t="shared" si="10"/>
        <v>697907.15165882104</v>
      </c>
      <c r="F62" s="15">
        <f t="shared" si="6"/>
        <v>750250.18803323258</v>
      </c>
      <c r="G62" s="15"/>
      <c r="H62" s="15">
        <f t="shared" si="7"/>
        <v>4344.4720190761609</v>
      </c>
      <c r="I62" s="15">
        <f t="shared" si="8"/>
        <v>4344.4720190761609</v>
      </c>
      <c r="J62" s="15">
        <f>SUM(I$57:I62)</f>
        <v>32475.653685032717</v>
      </c>
      <c r="K62" s="15">
        <f t="shared" si="9"/>
        <v>745905.71601415647</v>
      </c>
    </row>
    <row r="63" spans="4:11" x14ac:dyDescent="0.25">
      <c r="D63" s="14">
        <v>7</v>
      </c>
      <c r="E63" s="17">
        <f t="shared" si="10"/>
        <v>745905.71601415647</v>
      </c>
      <c r="F63" s="15">
        <f t="shared" si="6"/>
        <v>801848.64471521822</v>
      </c>
      <c r="G63" s="15"/>
      <c r="H63" s="15">
        <f t="shared" si="7"/>
        <v>4643.2630821881239</v>
      </c>
      <c r="I63" s="15">
        <f t="shared" si="8"/>
        <v>4643.2630821881239</v>
      </c>
      <c r="J63" s="15">
        <f>SUM(I$57:I63)</f>
        <v>37118.916767220842</v>
      </c>
      <c r="K63" s="15">
        <f t="shared" si="9"/>
        <v>797205.38163303013</v>
      </c>
    </row>
    <row r="64" spans="4:11" x14ac:dyDescent="0.25">
      <c r="D64" s="14">
        <v>8</v>
      </c>
      <c r="E64" s="17">
        <f t="shared" si="10"/>
        <v>797205.38163303013</v>
      </c>
      <c r="F64" s="15">
        <f t="shared" si="6"/>
        <v>856995.78525550733</v>
      </c>
      <c r="G64" s="15"/>
      <c r="H64" s="15">
        <f t="shared" si="7"/>
        <v>4962.603500665612</v>
      </c>
      <c r="I64" s="15">
        <f t="shared" si="8"/>
        <v>4962.603500665612</v>
      </c>
      <c r="J64" s="15">
        <f>SUM(I$57:I64)</f>
        <v>42081.520267886452</v>
      </c>
      <c r="K64" s="15">
        <f t="shared" si="9"/>
        <v>852033.1817548417</v>
      </c>
    </row>
    <row r="65" spans="4:11" x14ac:dyDescent="0.25">
      <c r="D65" s="14">
        <v>9</v>
      </c>
      <c r="E65" s="17">
        <f t="shared" si="10"/>
        <v>852033.1817548417</v>
      </c>
      <c r="F65" s="15">
        <f t="shared" si="6"/>
        <v>915935.67038645479</v>
      </c>
      <c r="G65" s="15"/>
      <c r="H65" s="15">
        <f t="shared" si="7"/>
        <v>5303.9065564238899</v>
      </c>
      <c r="I65" s="15">
        <f t="shared" si="8"/>
        <v>5303.9065564238899</v>
      </c>
      <c r="J65" s="15">
        <f>SUM(I$57:I65)</f>
        <v>47385.426824310343</v>
      </c>
      <c r="K65" s="15">
        <f t="shared" si="9"/>
        <v>910631.76383003092</v>
      </c>
    </row>
    <row r="66" spans="4:11" x14ac:dyDescent="0.25">
      <c r="D66" s="14">
        <v>10</v>
      </c>
      <c r="E66" s="17">
        <f t="shared" si="10"/>
        <v>910631.76383003092</v>
      </c>
      <c r="F66" s="15">
        <f t="shared" si="6"/>
        <v>978929.14611728315</v>
      </c>
      <c r="G66" s="15"/>
      <c r="H66" s="15">
        <f t="shared" si="7"/>
        <v>5668.6827298419421</v>
      </c>
      <c r="I66" s="15">
        <f t="shared" si="8"/>
        <v>5668.6827298419421</v>
      </c>
      <c r="J66" s="15">
        <f>SUM(I$57:I66)</f>
        <v>53054.109554152288</v>
      </c>
      <c r="K66" s="15">
        <f t="shared" si="9"/>
        <v>973260.46338744124</v>
      </c>
    </row>
    <row r="67" spans="4:11" x14ac:dyDescent="0.25">
      <c r="D67" s="14">
        <v>11</v>
      </c>
      <c r="E67" s="17">
        <f t="shared" si="10"/>
        <v>973260.46338744124</v>
      </c>
      <c r="F67" s="15">
        <f t="shared" si="6"/>
        <v>1046254.9981414992</v>
      </c>
      <c r="G67" s="15"/>
      <c r="H67" s="15">
        <f t="shared" si="7"/>
        <v>6058.5463845868217</v>
      </c>
      <c r="I67" s="15">
        <f t="shared" si="8"/>
        <v>6058.5463845868217</v>
      </c>
      <c r="J67" s="15">
        <f>SUM(I$57:I67)</f>
        <v>59112.65593873911</v>
      </c>
      <c r="K67" s="15">
        <f t="shared" si="9"/>
        <v>1040196.4517569124</v>
      </c>
    </row>
    <row r="68" spans="4:11" x14ac:dyDescent="0.25">
      <c r="D68" s="14">
        <v>12</v>
      </c>
      <c r="E68" s="17">
        <f t="shared" si="10"/>
        <v>1040196.4517569124</v>
      </c>
      <c r="F68" s="15">
        <f t="shared" si="6"/>
        <v>1118211.1856386808</v>
      </c>
      <c r="G68" s="15"/>
      <c r="H68" s="15">
        <f t="shared" si="7"/>
        <v>6475.2229121867804</v>
      </c>
      <c r="I68" s="15">
        <f t="shared" si="8"/>
        <v>6475.2229121867804</v>
      </c>
      <c r="J68" s="15">
        <f>SUM(I$57:I68)</f>
        <v>65587.878850925888</v>
      </c>
      <c r="K68" s="15">
        <f t="shared" si="9"/>
        <v>1111735.9627264941</v>
      </c>
    </row>
    <row r="69" spans="4:11" x14ac:dyDescent="0.25">
      <c r="D69" s="14">
        <v>13</v>
      </c>
      <c r="E69" s="17">
        <f t="shared" si="10"/>
        <v>1111735.9627264941</v>
      </c>
      <c r="F69" s="15">
        <f t="shared" si="6"/>
        <v>1195116.159930981</v>
      </c>
      <c r="G69" s="15"/>
      <c r="H69" s="15">
        <f t="shared" si="7"/>
        <v>6920.5563679724255</v>
      </c>
      <c r="I69" s="15">
        <f t="shared" si="8"/>
        <v>6920.5563679724255</v>
      </c>
      <c r="J69" s="15">
        <f>SUM(I$57:I69)</f>
        <v>72508.435218898318</v>
      </c>
      <c r="K69" s="15">
        <f t="shared" si="9"/>
        <v>1188195.6035630086</v>
      </c>
    </row>
    <row r="70" spans="4:11" x14ac:dyDescent="0.25">
      <c r="D70" s="14">
        <v>14</v>
      </c>
      <c r="E70" s="17">
        <f t="shared" si="10"/>
        <v>1188195.6035630086</v>
      </c>
      <c r="F70" s="15">
        <f t="shared" si="6"/>
        <v>1277310.2738302341</v>
      </c>
      <c r="G70" s="15"/>
      <c r="H70" s="15">
        <f t="shared" si="7"/>
        <v>7396.5176321797289</v>
      </c>
      <c r="I70" s="15">
        <f t="shared" si="8"/>
        <v>7396.5176321797289</v>
      </c>
      <c r="J70" s="15">
        <f>SUM(I$57:I70)</f>
        <v>79904.952851078051</v>
      </c>
      <c r="K70" s="15">
        <f t="shared" si="9"/>
        <v>1269913.7561980544</v>
      </c>
    </row>
    <row r="71" spans="4:11" x14ac:dyDescent="0.25">
      <c r="D71" s="14">
        <v>15</v>
      </c>
      <c r="E71" s="17">
        <f t="shared" si="10"/>
        <v>1269913.7561980544</v>
      </c>
      <c r="F71" s="15">
        <f t="shared" si="6"/>
        <v>1365157.2879129085</v>
      </c>
      <c r="G71" s="15"/>
      <c r="H71" s="15">
        <f t="shared" si="7"/>
        <v>7905.2131323328895</v>
      </c>
      <c r="I71" s="15">
        <f t="shared" si="8"/>
        <v>7905.2131323328895</v>
      </c>
      <c r="J71" s="15">
        <f>SUM(I$57:I71)</f>
        <v>87810.165983410945</v>
      </c>
      <c r="K71" s="15">
        <f t="shared" si="9"/>
        <v>1357252.0747805757</v>
      </c>
    </row>
    <row r="72" spans="4:11" x14ac:dyDescent="0.25">
      <c r="D72" s="14">
        <v>16</v>
      </c>
      <c r="E72" s="17">
        <f t="shared" si="10"/>
        <v>1357252.0747805757</v>
      </c>
      <c r="F72" s="15">
        <f t="shared" si="6"/>
        <v>1459045.9803891189</v>
      </c>
      <c r="G72" s="15"/>
      <c r="H72" s="15">
        <f t="shared" si="7"/>
        <v>8448.8941655090839</v>
      </c>
      <c r="I72" s="15">
        <f t="shared" si="8"/>
        <v>8448.8941655090839</v>
      </c>
      <c r="J72" s="15">
        <f>SUM(I$57:I72)</f>
        <v>96259.060148920034</v>
      </c>
      <c r="K72" s="15">
        <f t="shared" si="9"/>
        <v>1450597.0862236097</v>
      </c>
    </row>
    <row r="73" spans="4:11" x14ac:dyDescent="0.25">
      <c r="D73" s="14">
        <v>17</v>
      </c>
      <c r="E73" s="17">
        <f t="shared" si="10"/>
        <v>1450597.0862236097</v>
      </c>
      <c r="F73" s="15">
        <f t="shared" si="6"/>
        <v>1559391.8676903804</v>
      </c>
      <c r="G73" s="15"/>
      <c r="H73" s="15">
        <f t="shared" si="7"/>
        <v>9029.966861741972</v>
      </c>
      <c r="I73" s="15">
        <f t="shared" si="8"/>
        <v>9029.966861741972</v>
      </c>
      <c r="J73" s="15">
        <f>SUM(I$57:I73)</f>
        <v>105289.027010662</v>
      </c>
      <c r="K73" s="15">
        <f t="shared" si="9"/>
        <v>1550361.9008286383</v>
      </c>
    </row>
    <row r="74" spans="4:11" x14ac:dyDescent="0.25">
      <c r="D74" s="14">
        <v>18</v>
      </c>
      <c r="E74" s="17">
        <f t="shared" si="10"/>
        <v>1550361.9008286383</v>
      </c>
      <c r="F74" s="15">
        <f t="shared" si="6"/>
        <v>1666639.043390786</v>
      </c>
      <c r="G74" s="15"/>
      <c r="H74" s="15">
        <f t="shared" si="7"/>
        <v>9651.0028326582742</v>
      </c>
      <c r="I74" s="15">
        <f t="shared" si="8"/>
        <v>9651.0028326582742</v>
      </c>
      <c r="J74" s="15">
        <f>SUM(I$57:I74)</f>
        <v>114940.02984332027</v>
      </c>
      <c r="K74" s="15">
        <f t="shared" si="9"/>
        <v>1656988.0405581277</v>
      </c>
    </row>
    <row r="75" spans="4:11" x14ac:dyDescent="0.25">
      <c r="D75" s="14">
        <v>19</v>
      </c>
      <c r="E75" s="17">
        <f t="shared" si="10"/>
        <v>1656988.0405581277</v>
      </c>
      <c r="F75" s="15">
        <f t="shared" si="6"/>
        <v>1781262.1435999873</v>
      </c>
      <c r="G75" s="15"/>
      <c r="H75" s="15">
        <f t="shared" si="7"/>
        <v>10314.750552474345</v>
      </c>
      <c r="I75" s="15">
        <f t="shared" si="8"/>
        <v>10314.750552474345</v>
      </c>
      <c r="J75" s="15">
        <f>SUM(I$57:I75)</f>
        <v>125254.78039579462</v>
      </c>
      <c r="K75" s="15">
        <f t="shared" si="9"/>
        <v>1770947.393047513</v>
      </c>
    </row>
    <row r="76" spans="4:11" x14ac:dyDescent="0.25">
      <c r="D76" s="14">
        <v>20</v>
      </c>
      <c r="E76" s="17">
        <f t="shared" si="10"/>
        <v>1770947.393047513</v>
      </c>
      <c r="F76" s="15">
        <f t="shared" si="6"/>
        <v>1903768.4475260763</v>
      </c>
      <c r="G76" s="15"/>
      <c r="H76" s="15">
        <f t="shared" si="7"/>
        <v>11024.147521720768</v>
      </c>
      <c r="I76" s="15">
        <f t="shared" si="8"/>
        <v>11024.147521720768</v>
      </c>
      <c r="J76" s="15">
        <f>SUM(I$57:I76)</f>
        <v>136278.92791751539</v>
      </c>
      <c r="K76" s="15">
        <f t="shared" si="9"/>
        <v>1892744.3000043556</v>
      </c>
    </row>
    <row r="77" spans="4:11" x14ac:dyDescent="0.25">
      <c r="D77" s="14">
        <v>21</v>
      </c>
      <c r="E77" s="17">
        <f t="shared" si="10"/>
        <v>1892744.3000043556</v>
      </c>
      <c r="F77" s="15">
        <f t="shared" si="6"/>
        <v>2034700.1225046823</v>
      </c>
      <c r="G77" s="15"/>
      <c r="H77" s="15">
        <f t="shared" si="7"/>
        <v>11782.333267527114</v>
      </c>
      <c r="I77" s="15">
        <f t="shared" si="8"/>
        <v>11782.333267527114</v>
      </c>
      <c r="J77" s="15">
        <f>SUM(I$57:I77)</f>
        <v>148061.2611850425</v>
      </c>
      <c r="K77" s="15">
        <f t="shared" si="9"/>
        <v>2022917.7892371551</v>
      </c>
    </row>
    <row r="78" spans="4:11" x14ac:dyDescent="0.25">
      <c r="D78" s="14">
        <v>22</v>
      </c>
      <c r="E78" s="17">
        <f t="shared" si="10"/>
        <v>2022917.7892371551</v>
      </c>
      <c r="F78" s="15">
        <f t="shared" si="6"/>
        <v>2174636.6234299415</v>
      </c>
      <c r="G78" s="15"/>
      <c r="H78" s="15">
        <f t="shared" si="7"/>
        <v>12592.663238001291</v>
      </c>
      <c r="I78" s="15">
        <f t="shared" si="8"/>
        <v>12592.663238001291</v>
      </c>
      <c r="J78" s="15">
        <f>SUM(I$57:I78)</f>
        <v>160653.92442304379</v>
      </c>
      <c r="K78" s="15">
        <f t="shared" si="9"/>
        <v>2162043.96019194</v>
      </c>
    </row>
    <row r="79" spans="4:11" x14ac:dyDescent="0.25">
      <c r="D79" s="14">
        <v>23</v>
      </c>
      <c r="E79" s="17">
        <f t="shared" si="10"/>
        <v>2162043.96019194</v>
      </c>
      <c r="F79" s="15">
        <f t="shared" si="6"/>
        <v>2324197.2572063352</v>
      </c>
      <c r="G79" s="15"/>
      <c r="H79" s="15">
        <f t="shared" si="7"/>
        <v>13458.723652194823</v>
      </c>
      <c r="I79" s="15">
        <f t="shared" si="8"/>
        <v>13458.723652194823</v>
      </c>
      <c r="J79" s="15">
        <f>SUM(I$57:I79)</f>
        <v>174112.64807523863</v>
      </c>
      <c r="K79" s="15">
        <f t="shared" si="9"/>
        <v>2310738.5335541405</v>
      </c>
    </row>
    <row r="80" spans="4:11" x14ac:dyDescent="0.25">
      <c r="D80" s="14">
        <v>24</v>
      </c>
      <c r="E80" s="17">
        <f t="shared" si="10"/>
        <v>2310738.5335541405</v>
      </c>
      <c r="F80" s="15">
        <f t="shared" si="6"/>
        <v>2484043.9235707009</v>
      </c>
      <c r="G80" s="15"/>
      <c r="H80" s="15">
        <f t="shared" si="7"/>
        <v>14384.347371374524</v>
      </c>
      <c r="I80" s="15">
        <f t="shared" si="8"/>
        <v>14384.347371374524</v>
      </c>
      <c r="J80" s="15">
        <f>SUM(I$57:I80)</f>
        <v>188496.99544661315</v>
      </c>
      <c r="K80" s="15">
        <f t="shared" si="9"/>
        <v>2469659.5761993262</v>
      </c>
    </row>
    <row r="81" spans="4:11" x14ac:dyDescent="0.25">
      <c r="D81" s="14">
        <v>25</v>
      </c>
      <c r="E81" s="17">
        <f t="shared" si="10"/>
        <v>2469659.5761993262</v>
      </c>
      <c r="F81" s="15">
        <f t="shared" si="6"/>
        <v>2654884.0444142753</v>
      </c>
      <c r="G81" s="15"/>
      <c r="H81" s="15">
        <f t="shared" si="7"/>
        <v>15373.630861840804</v>
      </c>
      <c r="I81" s="15">
        <f t="shared" si="8"/>
        <v>15373.630861840804</v>
      </c>
      <c r="J81" s="15">
        <f>SUM(I$57:I81)</f>
        <v>203870.62630845394</v>
      </c>
      <c r="K81" s="15">
        <f t="shared" si="9"/>
        <v>2639510.4135524346</v>
      </c>
    </row>
    <row r="82" spans="4:11" ht="15.75" thickBot="1" x14ac:dyDescent="0.3">
      <c r="D82" s="18" t="s">
        <v>13</v>
      </c>
      <c r="E82" s="19"/>
      <c r="F82" s="20"/>
      <c r="G82" s="20"/>
      <c r="H82" s="20"/>
      <c r="I82" s="21">
        <f>SUM(I57:I81)</f>
        <v>203870.62630845394</v>
      </c>
      <c r="J82" s="21"/>
      <c r="K82" s="20"/>
    </row>
    <row r="83" spans="4:11" ht="15.75" thickTop="1" x14ac:dyDescent="0.25"/>
  </sheetData>
  <mergeCells count="4">
    <mergeCell ref="A2:B2"/>
    <mergeCell ref="A6:B6"/>
    <mergeCell ref="A10:B10"/>
    <mergeCell ref="A13:B14"/>
  </mergeCells>
  <pageMargins left="0.7" right="0.7" top="0.75" bottom="0.75" header="0.3" footer="0.3"/>
  <pageSetup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workbookViewId="0">
      <selection activeCell="F9" sqref="F9"/>
    </sheetView>
  </sheetViews>
  <sheetFormatPr defaultRowHeight="15" x14ac:dyDescent="0.25"/>
  <cols>
    <col min="1" max="1" width="12.5703125" bestFit="1" customWidth="1"/>
    <col min="2" max="2" width="32" bestFit="1" customWidth="1"/>
    <col min="3" max="3" width="34.28515625" bestFit="1" customWidth="1"/>
    <col min="5" max="5" width="10.140625" bestFit="1" customWidth="1"/>
  </cols>
  <sheetData>
    <row r="3" spans="1:5" x14ac:dyDescent="0.25">
      <c r="A3" s="2" t="s">
        <v>22</v>
      </c>
      <c r="B3" t="s">
        <v>24</v>
      </c>
      <c r="C3" t="s">
        <v>25</v>
      </c>
    </row>
    <row r="4" spans="1:5" x14ac:dyDescent="0.25">
      <c r="A4" s="3">
        <v>1</v>
      </c>
      <c r="B4" s="5">
        <v>192.7</v>
      </c>
      <c r="C4" s="5">
        <v>602.5</v>
      </c>
      <c r="D4" s="5"/>
      <c r="E4" s="5">
        <f>B4-C4</f>
        <v>-409.8</v>
      </c>
    </row>
    <row r="5" spans="1:5" x14ac:dyDescent="0.25">
      <c r="A5" s="3">
        <v>2</v>
      </c>
      <c r="B5" s="5">
        <v>391.32167099999992</v>
      </c>
      <c r="C5" s="5">
        <v>703.94937500000003</v>
      </c>
      <c r="D5" s="5"/>
      <c r="E5" s="5">
        <f t="shared" ref="E5:E28" si="0">B5-C5</f>
        <v>-312.62770400000011</v>
      </c>
    </row>
    <row r="6" spans="1:5" x14ac:dyDescent="0.25">
      <c r="A6" s="3">
        <v>3</v>
      </c>
      <c r="B6" s="5">
        <v>596.04698594982983</v>
      </c>
      <c r="C6" s="5">
        <v>809.43136265625003</v>
      </c>
      <c r="D6" s="5"/>
      <c r="E6" s="5">
        <f t="shared" si="0"/>
        <v>-213.3843767064202</v>
      </c>
    </row>
    <row r="7" spans="1:5" x14ac:dyDescent="0.25">
      <c r="A7" s="3">
        <v>4</v>
      </c>
      <c r="B7" s="5">
        <v>807.06350982806816</v>
      </c>
      <c r="C7" s="5">
        <v>919.10625932183598</v>
      </c>
      <c r="D7" s="5"/>
      <c r="E7" s="5">
        <f t="shared" si="0"/>
        <v>-112.04274949376781</v>
      </c>
    </row>
    <row r="8" spans="1:5" x14ac:dyDescent="0.25">
      <c r="A8" s="3">
        <v>5</v>
      </c>
      <c r="B8" s="5">
        <v>1024.5645714850848</v>
      </c>
      <c r="C8" s="5">
        <v>1033.140733129879</v>
      </c>
      <c r="D8" s="5"/>
      <c r="E8" s="5">
        <f t="shared" si="0"/>
        <v>-8.5761616447941833</v>
      </c>
    </row>
    <row r="9" spans="1:5" x14ac:dyDescent="0.25">
      <c r="A9" s="3">
        <v>6</v>
      </c>
      <c r="B9" s="5">
        <v>1248.7494407668214</v>
      </c>
      <c r="C9" s="5">
        <v>1151.7080772717916</v>
      </c>
      <c r="D9" s="5"/>
      <c r="E9" s="5">
        <f t="shared" si="0"/>
        <v>97.041363495029827</v>
      </c>
    </row>
    <row r="10" spans="1:5" x14ac:dyDescent="0.25">
      <c r="A10" s="3">
        <v>7</v>
      </c>
      <c r="B10" s="5">
        <v>1479.8235110815858</v>
      </c>
      <c r="C10" s="5">
        <v>1274.9884733433453</v>
      </c>
      <c r="D10" s="5"/>
      <c r="E10" s="5">
        <f t="shared" si="0"/>
        <v>204.83503773824054</v>
      </c>
    </row>
    <row r="11" spans="1:5" x14ac:dyDescent="0.25">
      <c r="A11" s="3">
        <v>8</v>
      </c>
      <c r="B11" s="5">
        <v>1717.9984875771231</v>
      </c>
      <c r="C11" s="5">
        <v>1403.1692651587432</v>
      </c>
      <c r="D11" s="5"/>
      <c r="E11" s="5">
        <f t="shared" si="0"/>
        <v>314.82922241837991</v>
      </c>
    </row>
    <row r="12" spans="1:5" x14ac:dyDescent="0.25">
      <c r="A12" s="3">
        <v>9</v>
      </c>
      <c r="B12" s="5">
        <v>1963.4925811003682</v>
      </c>
      <c r="C12" s="5">
        <v>1536.4452434488032</v>
      </c>
      <c r="D12" s="5"/>
      <c r="E12" s="5">
        <f t="shared" si="0"/>
        <v>427.04733765156493</v>
      </c>
    </row>
    <row r="13" spans="1:5" x14ac:dyDescent="0.25">
      <c r="A13" s="3">
        <v>10</v>
      </c>
      <c r="B13" s="5">
        <v>2216.5307081175824</v>
      </c>
      <c r="C13" s="5">
        <v>1675.0189418758932</v>
      </c>
      <c r="D13" s="5"/>
      <c r="E13" s="5">
        <f t="shared" si="0"/>
        <v>541.5117662416892</v>
      </c>
    </row>
    <row r="14" spans="1:5" x14ac:dyDescent="0.25">
      <c r="A14" s="3">
        <v>11</v>
      </c>
      <c r="B14" s="5">
        <v>2477.344696778036</v>
      </c>
      <c r="C14" s="5">
        <v>1819.10094481546</v>
      </c>
      <c r="D14" s="5"/>
      <c r="E14" s="5">
        <f t="shared" si="0"/>
        <v>658.24375196257597</v>
      </c>
    </row>
    <row r="15" spans="1:5" x14ac:dyDescent="0.25">
      <c r="A15" s="3">
        <v>12</v>
      </c>
      <c r="B15" s="5">
        <v>2746.1734993100254</v>
      </c>
      <c r="C15" s="5">
        <v>1968.9102073718745</v>
      </c>
      <c r="D15" s="5"/>
      <c r="E15" s="5">
        <f t="shared" si="0"/>
        <v>777.26329193815081</v>
      </c>
    </row>
    <row r="16" spans="1:5" x14ac:dyDescent="0.25">
      <c r="A16" s="3">
        <v>13</v>
      </c>
      <c r="B16" s="5">
        <v>3023.2634109438227</v>
      </c>
      <c r="C16" s="5">
        <v>2124.6743881149068</v>
      </c>
      <c r="D16" s="5"/>
      <c r="E16" s="5">
        <f t="shared" si="0"/>
        <v>898.58902282891586</v>
      </c>
    </row>
    <row r="17" spans="1:5" x14ac:dyDescent="0.25">
      <c r="A17" s="3">
        <v>14</v>
      </c>
      <c r="B17" s="5">
        <v>3308.8682955621266</v>
      </c>
      <c r="C17" s="5">
        <v>2286.6301950424745</v>
      </c>
      <c r="D17" s="5"/>
      <c r="E17" s="5">
        <f t="shared" si="0"/>
        <v>1022.2381005196521</v>
      </c>
    </row>
    <row r="18" spans="1:5" x14ac:dyDescent="0.25">
      <c r="A18" s="3">
        <v>15</v>
      </c>
      <c r="B18" s="5">
        <v>3603.2498182847512</v>
      </c>
      <c r="C18" s="5">
        <v>2455.0237452954129</v>
      </c>
      <c r="D18" s="5"/>
      <c r="E18" s="5">
        <f t="shared" si="0"/>
        <v>1148.2260729893383</v>
      </c>
    </row>
    <row r="19" spans="1:5" x14ac:dyDescent="0.25">
      <c r="A19" s="3">
        <v>16</v>
      </c>
      <c r="B19" s="5">
        <v>3906.6776852006419</v>
      </c>
      <c r="C19" s="5">
        <v>2630.1109391709056</v>
      </c>
      <c r="D19" s="5"/>
      <c r="E19" s="5">
        <f t="shared" si="0"/>
        <v>1276.5667460297364</v>
      </c>
    </row>
    <row r="20" spans="1:5" x14ac:dyDescent="0.25">
      <c r="A20" s="3">
        <v>17</v>
      </c>
      <c r="B20" s="5">
        <v>4219.4298904668576</v>
      </c>
      <c r="C20" s="5">
        <v>2812.1578490029492</v>
      </c>
      <c r="D20" s="5"/>
      <c r="E20" s="5">
        <f t="shared" si="0"/>
        <v>1407.2720414639084</v>
      </c>
    </row>
    <row r="21" spans="1:5" x14ac:dyDescent="0.25">
      <c r="A21" s="3">
        <v>18</v>
      </c>
      <c r="B21" s="5">
        <v>4541.7929710009048</v>
      </c>
      <c r="C21" s="5">
        <v>3001.4411235008165</v>
      </c>
      <c r="D21" s="5"/>
      <c r="E21" s="5">
        <f t="shared" si="0"/>
        <v>1540.3518475000883</v>
      </c>
    </row>
    <row r="22" spans="1:5" x14ac:dyDescent="0.25">
      <c r="A22" s="3">
        <v>19</v>
      </c>
      <c r="B22" s="5">
        <v>4874.0622689997626</v>
      </c>
      <c r="C22" s="5">
        <v>3198.2484081599741</v>
      </c>
      <c r="D22" s="5"/>
      <c r="E22" s="5">
        <f t="shared" si="0"/>
        <v>1675.8138608397885</v>
      </c>
    </row>
    <row r="23" spans="1:5" x14ac:dyDescent="0.25">
      <c r="A23" s="3">
        <v>20</v>
      </c>
      <c r="B23" s="5">
        <v>5216.5422025261259</v>
      </c>
      <c r="C23" s="5">
        <v>3402.8787823843331</v>
      </c>
      <c r="D23" s="5"/>
      <c r="E23" s="5">
        <f t="shared" si="0"/>
        <v>1813.6634201417928</v>
      </c>
    </row>
    <row r="24" spans="1:5" x14ac:dyDescent="0.25">
      <c r="A24" s="3">
        <v>21</v>
      </c>
      <c r="B24" s="5">
        <v>5569.5465444097545</v>
      </c>
      <c r="C24" s="5">
        <v>3615.6432139841104</v>
      </c>
      <c r="D24" s="5"/>
      <c r="E24" s="5">
        <f t="shared" si="0"/>
        <v>1953.9033304256441</v>
      </c>
    </row>
    <row r="25" spans="1:5" x14ac:dyDescent="0.25">
      <c r="A25" s="3">
        <v>22</v>
      </c>
      <c r="B25" s="5">
        <v>5933.3987097194668</v>
      </c>
      <c r="C25" s="5">
        <v>3836.8650317399788</v>
      </c>
      <c r="D25" s="5"/>
      <c r="E25" s="5">
        <f t="shared" si="0"/>
        <v>2096.5336779794879</v>
      </c>
    </row>
    <row r="26" spans="1:5" x14ac:dyDescent="0.25">
      <c r="A26" s="3">
        <v>23</v>
      </c>
      <c r="B26" s="5">
        <v>6308.4320520691463</v>
      </c>
      <c r="C26" s="5">
        <v>4066.8804167516432</v>
      </c>
      <c r="D26" s="5"/>
      <c r="E26" s="5">
        <f t="shared" si="0"/>
        <v>2241.551635317503</v>
      </c>
    </row>
    <row r="27" spans="1:5" x14ac:dyDescent="0.25">
      <c r="A27" s="3">
        <v>24</v>
      </c>
      <c r="B27" s="5">
        <v>6694.9901690292318</v>
      </c>
      <c r="C27" s="5">
        <v>4306.0389133175213</v>
      </c>
      <c r="D27" s="5"/>
      <c r="E27" s="5">
        <f t="shared" si="0"/>
        <v>2388.9512557117105</v>
      </c>
    </row>
    <row r="28" spans="1:5" x14ac:dyDescent="0.25">
      <c r="A28" s="3">
        <v>25</v>
      </c>
      <c r="B28" s="5">
        <v>7093.4272169235001</v>
      </c>
      <c r="C28" s="5">
        <v>4554.703960121893</v>
      </c>
      <c r="D28" s="5"/>
      <c r="E28" s="5">
        <f t="shared" si="0"/>
        <v>2538.723256801607</v>
      </c>
    </row>
    <row r="29" spans="1:5" x14ac:dyDescent="0.25">
      <c r="A29" s="3" t="s">
        <v>23</v>
      </c>
      <c r="B29" s="1">
        <v>81155.490898130622</v>
      </c>
      <c r="C29" s="1">
        <v>57188.765849980795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O1" sqref="A1:O26"/>
    </sheetView>
  </sheetViews>
  <sheetFormatPr defaultRowHeight="15" x14ac:dyDescent="0.25"/>
  <cols>
    <col min="1" max="1" width="30.28515625" bestFit="1" customWidth="1"/>
    <col min="2" max="2" width="13.85546875" bestFit="1" customWidth="1"/>
    <col min="3" max="4" width="12" bestFit="1" customWidth="1"/>
    <col min="5" max="5" width="17" bestFit="1" customWidth="1"/>
    <col min="6" max="6" width="12" bestFit="1" customWidth="1"/>
    <col min="7" max="7" width="16.7109375" bestFit="1" customWidth="1"/>
    <col min="8" max="8" width="20.28515625" bestFit="1" customWidth="1"/>
  </cols>
  <sheetData>
    <row r="1" spans="1:15" x14ac:dyDescent="0.25">
      <c r="A1" t="s">
        <v>0</v>
      </c>
      <c r="B1" t="s">
        <v>7</v>
      </c>
      <c r="C1" t="s">
        <v>8</v>
      </c>
      <c r="D1" t="s">
        <v>6</v>
      </c>
      <c r="E1" t="s">
        <v>16</v>
      </c>
      <c r="F1" t="s">
        <v>10</v>
      </c>
      <c r="G1" t="s">
        <v>14</v>
      </c>
      <c r="H1" t="s">
        <v>9</v>
      </c>
      <c r="I1" t="s">
        <v>7</v>
      </c>
      <c r="J1" t="s">
        <v>8</v>
      </c>
      <c r="K1" t="s">
        <v>12</v>
      </c>
      <c r="L1" t="s">
        <v>16</v>
      </c>
      <c r="M1" t="s">
        <v>10</v>
      </c>
      <c r="N1" t="s">
        <v>14</v>
      </c>
      <c r="O1" t="s">
        <v>9</v>
      </c>
    </row>
    <row r="2" spans="1:15" x14ac:dyDescent="0.25">
      <c r="A2">
        <v>1</v>
      </c>
      <c r="B2">
        <v>10000</v>
      </c>
      <c r="C2">
        <v>10500</v>
      </c>
      <c r="D2">
        <v>115.82499999999999</v>
      </c>
      <c r="E2">
        <v>76.875</v>
      </c>
      <c r="F2">
        <v>192.7</v>
      </c>
      <c r="G2">
        <v>192.7</v>
      </c>
      <c r="H2">
        <v>10307.299999999999</v>
      </c>
      <c r="I2">
        <v>10000</v>
      </c>
      <c r="J2">
        <v>10500</v>
      </c>
      <c r="K2">
        <v>500</v>
      </c>
      <c r="L2">
        <v>102.5</v>
      </c>
      <c r="M2">
        <v>602.5</v>
      </c>
      <c r="N2">
        <v>602.5</v>
      </c>
      <c r="O2">
        <v>9897.5</v>
      </c>
    </row>
    <row r="3" spans="1:15" x14ac:dyDescent="0.25">
      <c r="A3">
        <v>2</v>
      </c>
      <c r="B3">
        <v>10307.299999999999</v>
      </c>
      <c r="C3">
        <v>10822.664999999999</v>
      </c>
      <c r="D3">
        <v>119.38430224999998</v>
      </c>
      <c r="E3">
        <v>79.237368749999987</v>
      </c>
      <c r="F3">
        <v>198.62167099999996</v>
      </c>
      <c r="G3">
        <v>391.32167099999992</v>
      </c>
      <c r="H3">
        <v>10624.043328999998</v>
      </c>
      <c r="I3">
        <v>9897.5</v>
      </c>
      <c r="J3">
        <v>10392.375</v>
      </c>
      <c r="L3">
        <v>101.449375</v>
      </c>
      <c r="M3">
        <v>101.449375</v>
      </c>
      <c r="N3">
        <v>703.94937500000003</v>
      </c>
      <c r="O3">
        <v>10290.925625</v>
      </c>
    </row>
    <row r="4" spans="1:15" x14ac:dyDescent="0.25">
      <c r="A4">
        <v>3</v>
      </c>
      <c r="B4">
        <v>10624.043328999998</v>
      </c>
      <c r="C4">
        <v>11155.245495449999</v>
      </c>
      <c r="D4">
        <v>123.05298185814249</v>
      </c>
      <c r="E4">
        <v>81.672333091687491</v>
      </c>
      <c r="F4">
        <v>204.72531494982996</v>
      </c>
      <c r="G4">
        <v>596.04698594982983</v>
      </c>
      <c r="H4">
        <v>10950.520180500171</v>
      </c>
      <c r="I4">
        <v>10290.925625</v>
      </c>
      <c r="J4">
        <v>10805.471906250001</v>
      </c>
      <c r="L4">
        <v>105.48198765625</v>
      </c>
      <c r="M4">
        <v>105.48198765625</v>
      </c>
      <c r="N4">
        <v>809.43136265625003</v>
      </c>
      <c r="O4">
        <v>10699.98991859375</v>
      </c>
    </row>
    <row r="5" spans="1:15" x14ac:dyDescent="0.25">
      <c r="A5">
        <v>4</v>
      </c>
      <c r="B5">
        <v>10950.520180500171</v>
      </c>
      <c r="C5">
        <v>11498.046189525179</v>
      </c>
      <c r="D5">
        <v>126.83439999064322</v>
      </c>
      <c r="E5">
        <v>84.182123887595054</v>
      </c>
      <c r="F5">
        <v>211.01652387823827</v>
      </c>
      <c r="G5">
        <v>807.06350982806816</v>
      </c>
      <c r="H5">
        <v>11287.029665646942</v>
      </c>
      <c r="I5">
        <v>10699.98991859375</v>
      </c>
      <c r="J5">
        <v>11234.989414523438</v>
      </c>
      <c r="L5">
        <v>109.67489666558595</v>
      </c>
      <c r="M5">
        <v>109.67489666558595</v>
      </c>
      <c r="N5">
        <v>919.10625932183598</v>
      </c>
      <c r="O5">
        <v>11125.314517857852</v>
      </c>
    </row>
    <row r="6" spans="1:15" x14ac:dyDescent="0.25">
      <c r="A6">
        <v>5</v>
      </c>
      <c r="B6">
        <v>11287.029665646942</v>
      </c>
      <c r="C6">
        <v>11851.381148929289</v>
      </c>
      <c r="D6">
        <v>130.73202110235567</v>
      </c>
      <c r="E6">
        <v>86.769040554660862</v>
      </c>
      <c r="F6">
        <v>217.50106165701652</v>
      </c>
      <c r="G6">
        <v>1024.5645714850848</v>
      </c>
      <c r="H6">
        <v>11633.880087272273</v>
      </c>
      <c r="I6">
        <v>11125.314517857852</v>
      </c>
      <c r="J6">
        <v>11681.580243750746</v>
      </c>
      <c r="L6">
        <v>114.034473808043</v>
      </c>
      <c r="M6">
        <v>114.034473808043</v>
      </c>
      <c r="N6">
        <v>1033.140733129879</v>
      </c>
      <c r="O6">
        <v>11567.545769942702</v>
      </c>
    </row>
    <row r="7" spans="1:15" x14ac:dyDescent="0.25">
      <c r="A7">
        <v>6</v>
      </c>
      <c r="B7">
        <v>11633.880087272273</v>
      </c>
      <c r="C7">
        <v>12215.574091635888</v>
      </c>
      <c r="D7">
        <v>134.74941611083111</v>
      </c>
      <c r="E7">
        <v>89.435453170905603</v>
      </c>
      <c r="F7">
        <v>224.18486928173672</v>
      </c>
      <c r="G7">
        <v>1248.7494407668214</v>
      </c>
      <c r="H7">
        <v>11991.389222354152</v>
      </c>
      <c r="I7">
        <v>11567.545769942702</v>
      </c>
      <c r="J7">
        <v>12145.923058439837</v>
      </c>
      <c r="L7">
        <v>118.5673441419127</v>
      </c>
      <c r="M7">
        <v>118.5673441419127</v>
      </c>
      <c r="N7">
        <v>1151.7080772717916</v>
      </c>
      <c r="O7">
        <v>12027.355714297924</v>
      </c>
    </row>
    <row r="8" spans="1:15" x14ac:dyDescent="0.25">
      <c r="A8">
        <v>7</v>
      </c>
      <c r="B8">
        <v>11991.389222354152</v>
      </c>
      <c r="C8">
        <v>12590.958683471859</v>
      </c>
      <c r="D8">
        <v>138.89026566791696</v>
      </c>
      <c r="E8">
        <v>92.183804646847548</v>
      </c>
      <c r="F8">
        <v>231.07407031476453</v>
      </c>
      <c r="G8">
        <v>1479.8235110815858</v>
      </c>
      <c r="H8">
        <v>12359.884613157095</v>
      </c>
      <c r="I8">
        <v>12027.355714297924</v>
      </c>
      <c r="J8">
        <v>12628.72350001282</v>
      </c>
      <c r="L8">
        <v>123.28039607155374</v>
      </c>
      <c r="M8">
        <v>123.28039607155374</v>
      </c>
      <c r="N8">
        <v>1274.9884733433453</v>
      </c>
      <c r="O8">
        <v>12505.443103941267</v>
      </c>
    </row>
    <row r="9" spans="1:15" x14ac:dyDescent="0.25">
      <c r="A9">
        <v>8</v>
      </c>
      <c r="B9">
        <v>12359.884613157095</v>
      </c>
      <c r="C9">
        <v>12977.878843814951</v>
      </c>
      <c r="D9">
        <v>143.15836353189206</v>
      </c>
      <c r="E9">
        <v>95.016612963645173</v>
      </c>
      <c r="F9">
        <v>238.17497649553724</v>
      </c>
      <c r="G9">
        <v>1717.9984875771231</v>
      </c>
      <c r="H9">
        <v>12739.703867319415</v>
      </c>
      <c r="I9">
        <v>12505.443103941267</v>
      </c>
      <c r="J9">
        <v>13130.715259138331</v>
      </c>
      <c r="L9">
        <v>128.18079181539798</v>
      </c>
      <c r="M9">
        <v>128.18079181539798</v>
      </c>
      <c r="N9">
        <v>1403.1692651587432</v>
      </c>
      <c r="O9">
        <v>13002.534467322934</v>
      </c>
    </row>
    <row r="10" spans="1:15" x14ac:dyDescent="0.25">
      <c r="A10">
        <v>9</v>
      </c>
      <c r="B10">
        <v>12739.703867319415</v>
      </c>
      <c r="C10">
        <v>13376.689060685387</v>
      </c>
      <c r="D10">
        <v>147.55762004322713</v>
      </c>
      <c r="E10">
        <v>97.936473480018009</v>
      </c>
      <c r="F10">
        <v>245.49409352324514</v>
      </c>
      <c r="G10">
        <v>1963.4925811003682</v>
      </c>
      <c r="H10">
        <v>13131.194967162141</v>
      </c>
      <c r="I10">
        <v>13002.534467322934</v>
      </c>
      <c r="J10">
        <v>13652.661190689081</v>
      </c>
      <c r="L10">
        <v>133.2759782900601</v>
      </c>
      <c r="M10">
        <v>133.2759782900601</v>
      </c>
      <c r="N10">
        <v>1536.4452434488032</v>
      </c>
      <c r="O10">
        <v>13519.385212399022</v>
      </c>
    </row>
    <row r="11" spans="1:15" x14ac:dyDescent="0.25">
      <c r="A11">
        <v>10</v>
      </c>
      <c r="B11">
        <v>13131.194967162141</v>
      </c>
      <c r="C11">
        <v>13787.754715520248</v>
      </c>
      <c r="D11">
        <v>152.09206570715548</v>
      </c>
      <c r="E11">
        <v>100.94606131005895</v>
      </c>
      <c r="F11">
        <v>253.03812701721444</v>
      </c>
      <c r="G11">
        <v>2216.5307081175824</v>
      </c>
      <c r="H11">
        <v>13534.716588503035</v>
      </c>
      <c r="I11">
        <v>13519.385212399022</v>
      </c>
      <c r="J11">
        <v>14195.354473018973</v>
      </c>
      <c r="L11">
        <v>138.57369842708999</v>
      </c>
      <c r="M11">
        <v>138.57369842708999</v>
      </c>
      <c r="N11">
        <v>1675.0189418758932</v>
      </c>
      <c r="O11">
        <v>14056.780774591884</v>
      </c>
    </row>
    <row r="12" spans="1:15" x14ac:dyDescent="0.25">
      <c r="A12">
        <v>11</v>
      </c>
      <c r="B12">
        <v>13534.716588503035</v>
      </c>
      <c r="C12">
        <v>14211.452417928187</v>
      </c>
      <c r="D12">
        <v>156.7658548863364</v>
      </c>
      <c r="E12">
        <v>104.04813377411708</v>
      </c>
      <c r="F12">
        <v>260.81398866045345</v>
      </c>
      <c r="G12">
        <v>2477.344696778036</v>
      </c>
      <c r="H12">
        <v>13950.638429267734</v>
      </c>
      <c r="I12">
        <v>14056.780774591884</v>
      </c>
      <c r="J12">
        <v>14759.619813321478</v>
      </c>
      <c r="L12">
        <v>144.08200293956682</v>
      </c>
      <c r="M12">
        <v>144.08200293956682</v>
      </c>
      <c r="N12">
        <v>1819.10094481546</v>
      </c>
      <c r="O12">
        <v>14615.537810381911</v>
      </c>
    </row>
    <row r="13" spans="1:15" x14ac:dyDescent="0.25">
      <c r="A13">
        <v>12</v>
      </c>
      <c r="B13">
        <v>13950.638429267734</v>
      </c>
      <c r="C13">
        <v>14648.170350731121</v>
      </c>
      <c r="D13">
        <v>161.58326960699353</v>
      </c>
      <c r="E13">
        <v>107.24553292499571</v>
      </c>
      <c r="F13">
        <v>268.82880253198925</v>
      </c>
      <c r="G13">
        <v>2746.1734993100254</v>
      </c>
      <c r="H13">
        <v>14379.341548199132</v>
      </c>
      <c r="I13">
        <v>14615.537810381911</v>
      </c>
      <c r="J13">
        <v>15346.314700901008</v>
      </c>
      <c r="L13">
        <v>149.80926255641461</v>
      </c>
      <c r="M13">
        <v>149.80926255641461</v>
      </c>
      <c r="N13">
        <v>1968.9102073718745</v>
      </c>
      <c r="O13">
        <v>15196.505438344593</v>
      </c>
    </row>
    <row r="14" spans="1:15" x14ac:dyDescent="0.25">
      <c r="A14">
        <v>13</v>
      </c>
      <c r="B14">
        <v>14379.341548199132</v>
      </c>
      <c r="C14">
        <v>15098.30862560909</v>
      </c>
      <c r="D14">
        <v>166.54872348201644</v>
      </c>
      <c r="E14">
        <v>110.54118815178083</v>
      </c>
      <c r="F14">
        <v>277.08991163379727</v>
      </c>
      <c r="G14">
        <v>3023.2634109438227</v>
      </c>
      <c r="H14">
        <v>14821.218713975293</v>
      </c>
      <c r="I14">
        <v>15196.505438344593</v>
      </c>
      <c r="J14">
        <v>15956.330710261824</v>
      </c>
      <c r="L14">
        <v>155.76418074303209</v>
      </c>
      <c r="M14">
        <v>155.76418074303209</v>
      </c>
      <c r="N14">
        <v>2124.6743881149068</v>
      </c>
      <c r="O14">
        <v>15800.566529518792</v>
      </c>
    </row>
    <row r="15" spans="1:15" x14ac:dyDescent="0.25">
      <c r="A15">
        <v>14</v>
      </c>
      <c r="B15">
        <v>14821.218713975293</v>
      </c>
      <c r="C15">
        <v>15562.279649674059</v>
      </c>
      <c r="D15">
        <v>171.66676575461884</v>
      </c>
      <c r="E15">
        <v>113.93811886368506</v>
      </c>
      <c r="F15">
        <v>285.60488461830391</v>
      </c>
      <c r="G15">
        <v>3308.8682955621266</v>
      </c>
      <c r="H15">
        <v>15276.674765055755</v>
      </c>
      <c r="I15">
        <v>15800.566529518792</v>
      </c>
      <c r="J15">
        <v>16590.594855994732</v>
      </c>
      <c r="L15">
        <v>161.95580692756761</v>
      </c>
      <c r="M15">
        <v>161.95580692756761</v>
      </c>
      <c r="N15">
        <v>2286.6301950424745</v>
      </c>
      <c r="O15">
        <v>16428.639049067166</v>
      </c>
    </row>
    <row r="16" spans="1:15" x14ac:dyDescent="0.25">
      <c r="A16">
        <v>15</v>
      </c>
      <c r="B16">
        <v>15276.674765055755</v>
      </c>
      <c r="C16">
        <v>16040.508503308543</v>
      </c>
      <c r="D16">
        <v>176.94208546625828</v>
      </c>
      <c r="E16">
        <v>117.43943725636612</v>
      </c>
      <c r="F16">
        <v>294.38152272262437</v>
      </c>
      <c r="G16">
        <v>3603.2498182847512</v>
      </c>
      <c r="H16">
        <v>15746.126980585919</v>
      </c>
      <c r="I16">
        <v>16428.639049067166</v>
      </c>
      <c r="J16">
        <v>17250.071001520526</v>
      </c>
      <c r="L16">
        <v>168.39355025293844</v>
      </c>
      <c r="M16">
        <v>168.39355025293844</v>
      </c>
      <c r="N16">
        <v>2455.0237452954129</v>
      </c>
      <c r="O16">
        <v>17081.677451267587</v>
      </c>
    </row>
    <row r="17" spans="1:15" x14ac:dyDescent="0.25">
      <c r="A17">
        <v>16</v>
      </c>
      <c r="B17">
        <v>15746.126980585919</v>
      </c>
      <c r="C17">
        <v>16533.433329615214</v>
      </c>
      <c r="D17">
        <v>182.37951575263639</v>
      </c>
      <c r="E17">
        <v>121.04835116325425</v>
      </c>
      <c r="F17">
        <v>303.42786691589066</v>
      </c>
      <c r="G17">
        <v>3906.6776852006419</v>
      </c>
      <c r="H17">
        <v>16230.005462699324</v>
      </c>
      <c r="I17">
        <v>17081.677451267587</v>
      </c>
      <c r="J17">
        <v>17935.761323830968</v>
      </c>
      <c r="L17">
        <v>175.08719387549277</v>
      </c>
      <c r="M17">
        <v>175.08719387549277</v>
      </c>
      <c r="N17">
        <v>2630.1109391709056</v>
      </c>
      <c r="O17">
        <v>17760.674129955474</v>
      </c>
    </row>
    <row r="18" spans="1:15" x14ac:dyDescent="0.25">
      <c r="A18">
        <v>17</v>
      </c>
      <c r="B18">
        <v>16230.005462699324</v>
      </c>
      <c r="C18">
        <v>17041.505735834293</v>
      </c>
      <c r="D18">
        <v>187.98403827171492</v>
      </c>
      <c r="E18">
        <v>124.76816699450107</v>
      </c>
      <c r="F18">
        <v>312.75220526621598</v>
      </c>
      <c r="G18">
        <v>4219.4298904668576</v>
      </c>
      <c r="H18">
        <v>16728.753530568076</v>
      </c>
      <c r="I18">
        <v>17760.674129955474</v>
      </c>
      <c r="J18">
        <v>18648.70783645325</v>
      </c>
      <c r="L18">
        <v>182.04690983204361</v>
      </c>
      <c r="M18">
        <v>182.04690983204361</v>
      </c>
      <c r="N18">
        <v>2812.1578490029492</v>
      </c>
      <c r="O18">
        <v>18466.660926621207</v>
      </c>
    </row>
    <row r="19" spans="1:15" x14ac:dyDescent="0.25">
      <c r="A19">
        <v>18</v>
      </c>
      <c r="B19">
        <v>16728.753530568076</v>
      </c>
      <c r="C19">
        <v>17565.191207096479</v>
      </c>
      <c r="D19">
        <v>193.76078776780471</v>
      </c>
      <c r="E19">
        <v>128.60229276624207</v>
      </c>
      <c r="F19">
        <v>322.36308053404679</v>
      </c>
      <c r="G19">
        <v>4541.7929710009048</v>
      </c>
      <c r="H19">
        <v>17242.828126562432</v>
      </c>
      <c r="I19">
        <v>18466.660926621207</v>
      </c>
      <c r="J19">
        <v>19389.993972952267</v>
      </c>
      <c r="L19">
        <v>189.28327449786738</v>
      </c>
      <c r="M19">
        <v>189.28327449786738</v>
      </c>
      <c r="N19">
        <v>3001.4411235008165</v>
      </c>
      <c r="O19">
        <v>19200.710698454401</v>
      </c>
    </row>
    <row r="20" spans="1:15" x14ac:dyDescent="0.25">
      <c r="A20">
        <v>19</v>
      </c>
      <c r="B20">
        <v>17242.828126562432</v>
      </c>
      <c r="C20">
        <v>18104.969532890555</v>
      </c>
      <c r="D20">
        <v>199.71505677590937</v>
      </c>
      <c r="E20">
        <v>132.55424122294872</v>
      </c>
      <c r="F20">
        <v>332.26929799885806</v>
      </c>
      <c r="G20">
        <v>4874.0622689997626</v>
      </c>
      <c r="H20">
        <v>17772.700234891698</v>
      </c>
      <c r="I20">
        <v>19200.710698454401</v>
      </c>
      <c r="J20">
        <v>20160.746233377122</v>
      </c>
      <c r="L20">
        <v>196.8072846591576</v>
      </c>
      <c r="M20">
        <v>196.8072846591576</v>
      </c>
      <c r="N20">
        <v>3198.2484081599741</v>
      </c>
      <c r="O20">
        <v>19963.938948717965</v>
      </c>
    </row>
    <row r="21" spans="1:15" x14ac:dyDescent="0.25">
      <c r="A21">
        <v>20</v>
      </c>
      <c r="B21">
        <v>17772.700234891698</v>
      </c>
      <c r="C21">
        <v>18661.335246636285</v>
      </c>
      <c r="D21">
        <v>205.85230047063311</v>
      </c>
      <c r="E21">
        <v>136.62763305572994</v>
      </c>
      <c r="F21">
        <v>342.47993352636308</v>
      </c>
      <c r="G21">
        <v>5216.5422025261259</v>
      </c>
      <c r="H21">
        <v>18318.855313109922</v>
      </c>
      <c r="I21">
        <v>19963.938948717965</v>
      </c>
      <c r="J21">
        <v>20962.135896153864</v>
      </c>
      <c r="L21">
        <v>204.63037422435914</v>
      </c>
      <c r="M21">
        <v>204.63037422435914</v>
      </c>
      <c r="N21">
        <v>3402.8787823843331</v>
      </c>
      <c r="O21">
        <v>20757.505521929506</v>
      </c>
    </row>
    <row r="22" spans="1:15" x14ac:dyDescent="0.25">
      <c r="A22">
        <v>21</v>
      </c>
      <c r="B22">
        <v>18318.855313109922</v>
      </c>
      <c r="C22">
        <v>19234.79807876542</v>
      </c>
      <c r="D22">
        <v>212.17814166409568</v>
      </c>
      <c r="E22">
        <v>140.82620021953252</v>
      </c>
      <c r="F22">
        <v>353.00434188362817</v>
      </c>
      <c r="G22">
        <v>5569.5465444097545</v>
      </c>
      <c r="H22">
        <v>18881.793736881791</v>
      </c>
      <c r="I22">
        <v>20757.505521929506</v>
      </c>
      <c r="J22">
        <v>21795.380798025984</v>
      </c>
      <c r="L22">
        <v>212.76443159977745</v>
      </c>
      <c r="M22">
        <v>212.76443159977745</v>
      </c>
      <c r="N22">
        <v>3615.6432139841104</v>
      </c>
      <c r="O22">
        <v>21582.616366426206</v>
      </c>
    </row>
    <row r="23" spans="1:15" x14ac:dyDescent="0.25">
      <c r="A23">
        <v>22</v>
      </c>
      <c r="B23">
        <v>18881.793736881791</v>
      </c>
      <c r="C23">
        <v>19825.883423725882</v>
      </c>
      <c r="D23">
        <v>218.69837595743334</v>
      </c>
      <c r="E23">
        <v>145.15378935227878</v>
      </c>
      <c r="F23">
        <v>363.85216530971212</v>
      </c>
      <c r="G23">
        <v>5933.3987097194668</v>
      </c>
      <c r="H23">
        <v>19462.031258416169</v>
      </c>
      <c r="I23">
        <v>21582.616366426206</v>
      </c>
      <c r="J23">
        <v>22661.747184747517</v>
      </c>
      <c r="L23">
        <v>221.22181775586861</v>
      </c>
      <c r="M23">
        <v>221.22181775586861</v>
      </c>
      <c r="N23">
        <v>3836.8650317399788</v>
      </c>
      <c r="O23">
        <v>22440.525366991649</v>
      </c>
    </row>
    <row r="24" spans="1:15" x14ac:dyDescent="0.25">
      <c r="A24">
        <v>23</v>
      </c>
      <c r="B24">
        <v>19462.031258416169</v>
      </c>
      <c r="C24">
        <v>20435.132821336978</v>
      </c>
      <c r="D24">
        <v>225.41897705060524</v>
      </c>
      <c r="E24">
        <v>149.61436529907428</v>
      </c>
      <c r="F24">
        <v>375.03334234967951</v>
      </c>
      <c r="G24">
        <v>6308.4320520691463</v>
      </c>
      <c r="H24">
        <v>20060.099478987297</v>
      </c>
      <c r="I24">
        <v>22440.525366991649</v>
      </c>
      <c r="J24">
        <v>23562.551635341231</v>
      </c>
      <c r="L24">
        <v>230.01538501166442</v>
      </c>
      <c r="M24">
        <v>230.01538501166442</v>
      </c>
      <c r="N24">
        <v>4066.8804167516432</v>
      </c>
      <c r="O24">
        <v>23332.536250329566</v>
      </c>
    </row>
    <row r="25" spans="1:15" x14ac:dyDescent="0.25">
      <c r="A25">
        <v>24</v>
      </c>
      <c r="B25">
        <v>20060.099478987297</v>
      </c>
      <c r="C25">
        <v>21063.104452936663</v>
      </c>
      <c r="D25">
        <v>232.34610221537034</v>
      </c>
      <c r="E25">
        <v>154.21201474471482</v>
      </c>
      <c r="F25">
        <v>386.55811696008516</v>
      </c>
      <c r="G25">
        <v>6694.9901690292318</v>
      </c>
      <c r="H25">
        <v>20676.546335976578</v>
      </c>
      <c r="I25">
        <v>23332.536250329566</v>
      </c>
      <c r="J25">
        <v>24499.163062846044</v>
      </c>
      <c r="L25">
        <v>239.15849656587807</v>
      </c>
      <c r="M25">
        <v>239.15849656587807</v>
      </c>
      <c r="N25">
        <v>4306.0389133175213</v>
      </c>
      <c r="O25">
        <v>24260.004566280168</v>
      </c>
    </row>
    <row r="26" spans="1:15" x14ac:dyDescent="0.25">
      <c r="A26">
        <v>25</v>
      </c>
      <c r="B26">
        <v>20676.546335976578</v>
      </c>
      <c r="C26">
        <v>21710.373652775408</v>
      </c>
      <c r="D26">
        <v>239.48609793644872</v>
      </c>
      <c r="E26">
        <v>158.95094995781994</v>
      </c>
      <c r="F26">
        <v>398.43704789426863</v>
      </c>
      <c r="G26">
        <v>7093.4272169235001</v>
      </c>
      <c r="H26">
        <v>21311.936604881139</v>
      </c>
      <c r="I26">
        <v>24260.004566280168</v>
      </c>
      <c r="J26">
        <v>25473.004794594177</v>
      </c>
      <c r="L26">
        <v>248.66504680437174</v>
      </c>
      <c r="M26">
        <v>248.66504680437174</v>
      </c>
      <c r="N26">
        <v>4554.703960121893</v>
      </c>
      <c r="O26">
        <v>25224.339747789803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Cost Comparison</vt:lpstr>
      <vt:lpstr>Sheet4</vt:lpstr>
      <vt:lpstr>Sheet3</vt:lpstr>
    </vt:vector>
  </TitlesOfParts>
  <Company>State Farm Insurance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Dave Christy</cp:lastModifiedBy>
  <cp:lastPrinted>2021-04-27T20:22:41Z</cp:lastPrinted>
  <dcterms:created xsi:type="dcterms:W3CDTF">2019-08-12T18:35:54Z</dcterms:created>
  <dcterms:modified xsi:type="dcterms:W3CDTF">2021-04-27T21:20:21Z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-1341570798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dave.christy.glqj@statefarm.com</vt:lpwstr>
  </property>
  <property fmtid="{D5CDD505-2E9C-101B-9397-08002B2CF9AE}" pid="6" name="_AuthorEmailDisplayName">
    <vt:lpwstr>Dave Christy</vt:lpwstr>
  </property>
  <property fmtid="{D5CDD505-2E9C-101B-9397-08002B2CF9AE}" pid="8" name="_PreviousAdHocReviewCycleID">
    <vt:i4>-620069478</vt:i4>
  </property>
</Properties>
</file>