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dwchristy1/Desktop/"/>
    </mc:Choice>
  </mc:AlternateContent>
  <xr:revisionPtr revIDLastSave="0" documentId="8_{4C07EDFB-2A9D-6246-9473-EDBD97856BEC}" xr6:coauthVersionLast="47" xr6:coauthVersionMax="47" xr10:uidLastSave="{00000000-0000-0000-0000-000000000000}"/>
  <bookViews>
    <workbookView xWindow="15760" yWindow="500" windowWidth="29040" windowHeight="15720" xr2:uid="{00000000-000D-0000-FFFF-FFFF00000000}"/>
  </bookViews>
  <sheets>
    <sheet name="Tiered Fee Calculator" sheetId="1" r:id="rId1"/>
    <sheet name="Stair Step Breakdown" sheetId="2" r:id="rId2"/>
    <sheet name="Custom Stair Step Inpu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C14" i="1"/>
  <c r="D14" i="1" s="1"/>
  <c r="C8" i="1"/>
  <c r="C9" i="1"/>
  <c r="C10" i="1"/>
  <c r="C7" i="1"/>
  <c r="D54" i="2"/>
  <c r="E54" i="2" s="1"/>
  <c r="D40" i="2"/>
  <c r="E40" i="2" s="1"/>
  <c r="D12" i="2"/>
  <c r="E12" i="2" s="1"/>
  <c r="D26" i="2"/>
  <c r="E26" i="2" s="1"/>
  <c r="D6" i="3"/>
  <c r="E6" i="3" s="1"/>
  <c r="D53" i="2"/>
  <c r="E53" i="2" s="1"/>
  <c r="D52" i="2"/>
  <c r="E52" i="2" s="1"/>
  <c r="D51" i="2"/>
  <c r="E51" i="2" s="1"/>
  <c r="D50" i="2"/>
  <c r="E50" i="2" s="1"/>
  <c r="D49" i="2"/>
  <c r="E49" i="2" s="1"/>
  <c r="D48" i="2"/>
  <c r="E48" i="2" s="1"/>
  <c r="D47" i="2"/>
  <c r="E47" i="2" s="1"/>
  <c r="D46" i="2"/>
  <c r="E46" i="2" s="1"/>
  <c r="D45" i="2"/>
  <c r="E45" i="2" s="1"/>
  <c r="D44" i="2"/>
  <c r="E44" i="2" s="1"/>
  <c r="D39" i="2"/>
  <c r="E39" i="2" s="1"/>
  <c r="D38" i="2"/>
  <c r="E38" i="2" s="1"/>
  <c r="D37" i="2"/>
  <c r="E37" i="2" s="1"/>
  <c r="D36" i="2"/>
  <c r="E36" i="2" s="1"/>
  <c r="D35" i="2"/>
  <c r="E35" i="2" s="1"/>
  <c r="D34" i="2"/>
  <c r="E34" i="2" s="1"/>
  <c r="D33" i="2"/>
  <c r="E33" i="2" s="1"/>
  <c r="D32" i="2"/>
  <c r="E32" i="2" s="1"/>
  <c r="D31" i="2"/>
  <c r="E31" i="2" s="1"/>
  <c r="D30" i="2"/>
  <c r="E30" i="2" s="1"/>
  <c r="D25" i="2"/>
  <c r="E25" i="2" s="1"/>
  <c r="D24" i="2"/>
  <c r="E24" i="2" s="1"/>
  <c r="D23" i="2"/>
  <c r="E23" i="2" s="1"/>
  <c r="D22" i="2"/>
  <c r="E22" i="2" s="1"/>
  <c r="D21" i="2"/>
  <c r="E21" i="2" s="1"/>
  <c r="D20" i="2"/>
  <c r="E20" i="2" s="1"/>
  <c r="D19" i="2"/>
  <c r="E19" i="2" s="1"/>
  <c r="D18" i="2"/>
  <c r="E18" i="2" s="1"/>
  <c r="D17" i="2"/>
  <c r="E17" i="2" s="1"/>
  <c r="D16" i="2"/>
  <c r="E16" i="2" s="1"/>
  <c r="D11" i="2"/>
  <c r="E11" i="2" s="1"/>
  <c r="D10" i="2"/>
  <c r="E10" i="2" s="1"/>
  <c r="D9" i="2"/>
  <c r="E9" i="2" s="1"/>
  <c r="D8" i="2"/>
  <c r="E8" i="2" s="1"/>
  <c r="D7" i="2"/>
  <c r="E7" i="2" s="1"/>
  <c r="D6" i="2"/>
  <c r="E6" i="2" s="1"/>
  <c r="D5" i="2"/>
  <c r="E5" i="2" s="1"/>
  <c r="D4" i="2"/>
  <c r="E4" i="2" s="1"/>
  <c r="D3" i="2"/>
  <c r="E3" i="2" s="1"/>
  <c r="D2" i="2"/>
  <c r="E2" i="2" s="1"/>
  <c r="D7" i="3" l="1"/>
  <c r="E7" i="3" s="1"/>
  <c r="G5" i="3"/>
  <c r="D8" i="3"/>
  <c r="E8" i="3" s="1"/>
  <c r="D9" i="3"/>
  <c r="E9" i="3" s="1"/>
  <c r="D10" i="3"/>
  <c r="E10" i="3" s="1"/>
  <c r="D11" i="3"/>
  <c r="E11" i="3" s="1"/>
  <c r="D12" i="3"/>
  <c r="E12" i="3" s="1"/>
  <c r="E56" i="2"/>
  <c r="D10" i="1" s="1"/>
  <c r="E14" i="2"/>
  <c r="D7" i="1" s="1"/>
  <c r="E28" i="2"/>
  <c r="D8" i="1" s="1"/>
  <c r="E42" i="2"/>
  <c r="D9" i="1" s="1"/>
  <c r="D5" i="3"/>
  <c r="E5" i="3" s="1"/>
  <c r="D13" i="3"/>
  <c r="E13" i="3" s="1"/>
  <c r="E15" i="3" l="1"/>
</calcChain>
</file>

<file path=xl/sharedStrings.xml><?xml version="1.0" encoding="utf-8"?>
<sst xmlns="http://schemas.openxmlformats.org/spreadsheetml/2006/main" count="123" uniqueCount="36">
  <si>
    <t>Enter your investment amount below:</t>
  </si>
  <si>
    <t>Company</t>
  </si>
  <si>
    <t>Estimated Fee ($)</t>
  </si>
  <si>
    <t>EdwardJones</t>
  </si>
  <si>
    <t>CharlesSchwab</t>
  </si>
  <si>
    <t>Fidelity</t>
  </si>
  <si>
    <t>RaymondJames</t>
  </si>
  <si>
    <t>Tier Range</t>
  </si>
  <si>
    <t>Rate (%)</t>
  </si>
  <si>
    <t>Amount in Tier ($)</t>
  </si>
  <si>
    <t>Fee for Tier ($)</t>
  </si>
  <si>
    <t>$0 - $49,999</t>
  </si>
  <si>
    <t>$50,000 - $99,999</t>
  </si>
  <si>
    <t>$100,000 - $249,999</t>
  </si>
  <si>
    <t>$250,000 - $499,999</t>
  </si>
  <si>
    <t>$500,000 - $749,999</t>
  </si>
  <si>
    <t>$750,000 - $999,999</t>
  </si>
  <si>
    <t>$1,000,000 - $1,999,999</t>
  </si>
  <si>
    <t>$2,000,000 - $2,499,999</t>
  </si>
  <si>
    <t>$2,500,000 - $4,999,999</t>
  </si>
  <si>
    <t>$5,000,000 - $9,999,999</t>
  </si>
  <si>
    <t>$10,000,000 - $inf</t>
  </si>
  <si>
    <t>Total</t>
  </si>
  <si>
    <t>Enter your investment amount:</t>
  </si>
  <si>
    <t>Start ($)</t>
  </si>
  <si>
    <t>End ($)</t>
  </si>
  <si>
    <t>Total Fee:</t>
  </si>
  <si>
    <t>State Farm Fee percentage (%)</t>
  </si>
  <si>
    <t>Operating Expense Fee ($)</t>
  </si>
  <si>
    <t>State Farm Total Fee</t>
  </si>
  <si>
    <t>Expense Ratio (%)</t>
  </si>
  <si>
    <t>Key:</t>
  </si>
  <si>
    <t>***This is the expense ratio of their current mutual funds. They usually own more than just one fund, so you would usually just add these together. This number applies to all dollars, and is not tiered.</t>
  </si>
  <si>
    <t xml:space="preserve">***If you are dealing with a firm not on our spreadsheet, but you know their tiers, simply input them in this column and it calculate for you. Make sure you have the tiers correlated with rate. </t>
  </si>
  <si>
    <t>Expense Ratio ($)</t>
  </si>
  <si>
    <t>You input in the expense ratio of the advisory portfolio.  (.05 -.17% is current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</si>
</sst>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s>
  <fills count="6">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44" fontId="0" fillId="0" borderId="0" xfId="1" applyFont="1"/>
    <xf numFmtId="0" fontId="2" fillId="0" borderId="0" xfId="0" applyFont="1"/>
    <xf numFmtId="0" fontId="2" fillId="0" borderId="1" xfId="0" applyFont="1" applyBorder="1"/>
    <xf numFmtId="0" fontId="0" fillId="0" borderId="1" xfId="0" applyBorder="1"/>
    <xf numFmtId="44" fontId="0" fillId="0" borderId="1" xfId="1" applyFont="1" applyBorder="1"/>
    <xf numFmtId="44" fontId="2" fillId="2" borderId="1" xfId="1" applyFont="1" applyFill="1" applyBorder="1"/>
    <xf numFmtId="44" fontId="0" fillId="2" borderId="1" xfId="1" applyFont="1" applyFill="1" applyBorder="1"/>
    <xf numFmtId="0" fontId="2" fillId="2" borderId="1" xfId="0" applyFont="1" applyFill="1" applyBorder="1"/>
    <xf numFmtId="44" fontId="0" fillId="2" borderId="1" xfId="0" applyNumberFormat="1" applyFill="1" applyBorder="1"/>
    <xf numFmtId="164" fontId="0" fillId="0" borderId="1" xfId="2" applyNumberFormat="1" applyFont="1" applyBorder="1"/>
    <xf numFmtId="44" fontId="0" fillId="0" borderId="1" xfId="0" applyNumberFormat="1" applyBorder="1"/>
    <xf numFmtId="0" fontId="3" fillId="0" borderId="1" xfId="0" applyFont="1" applyBorder="1"/>
    <xf numFmtId="44" fontId="3" fillId="2" borderId="1" xfId="1" applyFont="1" applyFill="1" applyBorder="1"/>
    <xf numFmtId="0" fontId="3" fillId="3" borderId="1" xfId="0" applyFont="1" applyFill="1" applyBorder="1"/>
    <xf numFmtId="0" fontId="0" fillId="3" borderId="1" xfId="0" applyFill="1" applyBorder="1"/>
    <xf numFmtId="0" fontId="2" fillId="4" borderId="1" xfId="0" applyFont="1" applyFill="1" applyBorder="1"/>
    <xf numFmtId="10" fontId="0" fillId="4" borderId="1" xfId="2" applyNumberFormat="1" applyFont="1" applyFill="1" applyBorder="1"/>
    <xf numFmtId="0" fontId="0" fillId="4" borderId="1" xfId="0" applyFill="1" applyBorder="1"/>
    <xf numFmtId="44" fontId="0" fillId="3" borderId="1" xfId="1" applyFont="1" applyFill="1" applyBorder="1"/>
    <xf numFmtId="164" fontId="0" fillId="5" borderId="1" xfId="2" applyNumberFormat="1" applyFont="1" applyFill="1" applyBorder="1"/>
    <xf numFmtId="0" fontId="0" fillId="5" borderId="0" xfId="0" applyFill="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election activeCell="B17" sqref="B17"/>
    </sheetView>
  </sheetViews>
  <sheetFormatPr baseColWidth="10" defaultColWidth="8.83203125" defaultRowHeight="15" x14ac:dyDescent="0.2"/>
  <cols>
    <col min="1" max="1" width="33.5" bestFit="1" customWidth="1"/>
    <col min="2" max="3" width="20.1640625" bestFit="1" customWidth="1"/>
    <col min="4" max="4" width="20.1640625" customWidth="1"/>
    <col min="5" max="5" width="15.1640625" bestFit="1" customWidth="1"/>
    <col min="7" max="7" width="26.83203125" bestFit="1" customWidth="1"/>
    <col min="8" max="9" width="26.83203125" customWidth="1"/>
    <col min="10" max="10" width="18.1640625" bestFit="1" customWidth="1"/>
  </cols>
  <sheetData>
    <row r="1" spans="1:6" x14ac:dyDescent="0.2">
      <c r="A1" s="3" t="s">
        <v>0</v>
      </c>
    </row>
    <row r="2" spans="1:6" x14ac:dyDescent="0.2">
      <c r="A2" s="4"/>
    </row>
    <row r="3" spans="1:6" x14ac:dyDescent="0.2">
      <c r="A3" s="5">
        <v>750000</v>
      </c>
    </row>
    <row r="4" spans="1:6" x14ac:dyDescent="0.2">
      <c r="F4" s="2"/>
    </row>
    <row r="6" spans="1:6" x14ac:dyDescent="0.2">
      <c r="A6" s="3" t="s">
        <v>1</v>
      </c>
      <c r="B6" s="3" t="s">
        <v>30</v>
      </c>
      <c r="C6" s="3" t="s">
        <v>34</v>
      </c>
      <c r="D6" s="8" t="s">
        <v>2</v>
      </c>
      <c r="E6" s="1"/>
    </row>
    <row r="7" spans="1:6" x14ac:dyDescent="0.2">
      <c r="A7" s="4" t="s">
        <v>3</v>
      </c>
      <c r="B7" s="10">
        <v>4.0000000000000001E-3</v>
      </c>
      <c r="C7" s="5">
        <f>$A$3*B7</f>
        <v>3000</v>
      </c>
      <c r="D7" s="9">
        <f>'Stair Step Breakdown'!E14 +C7</f>
        <v>12749.934000000001</v>
      </c>
    </row>
    <row r="8" spans="1:6" x14ac:dyDescent="0.2">
      <c r="A8" s="4" t="s">
        <v>4</v>
      </c>
      <c r="B8" s="10">
        <v>4.0000000000000001E-3</v>
      </c>
      <c r="C8" s="5">
        <f t="shared" ref="C8:C10" si="0">$A$3*B8</f>
        <v>3000</v>
      </c>
      <c r="D8" s="9">
        <f>'Stair Step Breakdown'!E28+C8</f>
        <v>8524.960500000001</v>
      </c>
    </row>
    <row r="9" spans="1:6" x14ac:dyDescent="0.2">
      <c r="A9" s="4" t="s">
        <v>5</v>
      </c>
      <c r="B9" s="10">
        <v>4.0000000000000001E-3</v>
      </c>
      <c r="C9" s="5">
        <f t="shared" si="0"/>
        <v>3000</v>
      </c>
      <c r="D9" s="9">
        <f>'Stair Step Breakdown'!E42+C9</f>
        <v>13249.929</v>
      </c>
    </row>
    <row r="10" spans="1:6" x14ac:dyDescent="0.2">
      <c r="A10" s="4" t="s">
        <v>6</v>
      </c>
      <c r="B10" s="10">
        <v>4.0000000000000001E-3</v>
      </c>
      <c r="C10" s="5">
        <f t="shared" si="0"/>
        <v>3000</v>
      </c>
      <c r="D10" s="9">
        <f>'Stair Step Breakdown'!E56+C10</f>
        <v>19874.887500000001</v>
      </c>
    </row>
    <row r="13" spans="1:6" x14ac:dyDescent="0.2">
      <c r="A13" s="3" t="s">
        <v>27</v>
      </c>
      <c r="B13" s="3" t="s">
        <v>30</v>
      </c>
      <c r="C13" s="3" t="s">
        <v>34</v>
      </c>
      <c r="D13" s="8" t="s">
        <v>29</v>
      </c>
    </row>
    <row r="14" spans="1:6" x14ac:dyDescent="0.2">
      <c r="A14" s="4">
        <f>IF(A3&lt;=99999, 1.25,
 IF(A3&lt;=499999, 1,
 IF(A3&lt;=999999, 0.75,
 0.5)))</f>
        <v>0.75</v>
      </c>
      <c r="B14" s="20">
        <v>1E-3</v>
      </c>
      <c r="C14" s="11">
        <f>A3*B14</f>
        <v>750</v>
      </c>
      <c r="D14" s="7">
        <f>ROUND(A3 *
 IF(A3&lt;=99999, 1.25,
  IF(A3&lt;=499999, 1,
  IF(A3&lt;=999999, 0.75,
  0.5))) / 100, 2) +C14</f>
        <v>6375</v>
      </c>
    </row>
    <row r="17" spans="2:2" x14ac:dyDescent="0.2">
      <c r="B17" s="21" t="s">
        <v>35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topLeftCell="A37" workbookViewId="0">
      <selection activeCell="G19" sqref="G19"/>
    </sheetView>
  </sheetViews>
  <sheetFormatPr baseColWidth="10" defaultColWidth="8.83203125" defaultRowHeight="15" x14ac:dyDescent="0.2"/>
  <cols>
    <col min="1" max="1" width="13.83203125" bestFit="1" customWidth="1"/>
    <col min="2" max="2" width="20.5" bestFit="1" customWidth="1"/>
    <col min="3" max="3" width="7.83203125" bestFit="1" customWidth="1"/>
    <col min="4" max="4" width="15.6640625" bestFit="1" customWidth="1"/>
    <col min="5" max="5" width="13.1640625" bestFit="1" customWidth="1"/>
    <col min="6" max="6" width="23.1640625" bestFit="1" customWidth="1"/>
  </cols>
  <sheetData>
    <row r="1" spans="1:6" x14ac:dyDescent="0.2">
      <c r="A1" s="3" t="s">
        <v>1</v>
      </c>
      <c r="B1" s="3" t="s">
        <v>7</v>
      </c>
      <c r="C1" s="3" t="s">
        <v>8</v>
      </c>
      <c r="D1" s="3" t="s">
        <v>9</v>
      </c>
      <c r="E1" s="3" t="s">
        <v>10</v>
      </c>
      <c r="F1" s="2"/>
    </row>
    <row r="2" spans="1:6" x14ac:dyDescent="0.2">
      <c r="A2" s="4" t="s">
        <v>3</v>
      </c>
      <c r="B2" s="4" t="s">
        <v>11</v>
      </c>
      <c r="C2" s="4">
        <v>1.35</v>
      </c>
      <c r="D2" s="5">
        <f>IF('Tiered Fee Calculator'!A3&gt;0, MIN('Tiered Fee Calculator'!A3, 49999) - 0, 0)</f>
        <v>49999</v>
      </c>
      <c r="E2" s="5">
        <f t="shared" ref="E2:E12" si="0">D2*C2/100</f>
        <v>674.98650000000009</v>
      </c>
    </row>
    <row r="3" spans="1:6" x14ac:dyDescent="0.2">
      <c r="A3" s="4" t="s">
        <v>3</v>
      </c>
      <c r="B3" s="4" t="s">
        <v>12</v>
      </c>
      <c r="C3" s="4">
        <v>1.35</v>
      </c>
      <c r="D3" s="5">
        <f>IF('Tiered Fee Calculator'!A3&gt;50000, MIN('Tiered Fee Calculator'!A3, 99999) - 50000, 0)</f>
        <v>49999</v>
      </c>
      <c r="E3" s="5">
        <f t="shared" si="0"/>
        <v>674.98650000000009</v>
      </c>
    </row>
    <row r="4" spans="1:6" x14ac:dyDescent="0.2">
      <c r="A4" s="4" t="s">
        <v>3</v>
      </c>
      <c r="B4" s="4" t="s">
        <v>13</v>
      </c>
      <c r="C4" s="4">
        <v>1.35</v>
      </c>
      <c r="D4" s="5">
        <f>IF('Tiered Fee Calculator'!A3&gt;100000, MIN('Tiered Fee Calculator'!A3, 249999) - 100000, 0)</f>
        <v>149999</v>
      </c>
      <c r="E4" s="5">
        <f t="shared" si="0"/>
        <v>2024.9865000000002</v>
      </c>
    </row>
    <row r="5" spans="1:6" x14ac:dyDescent="0.2">
      <c r="A5" s="4" t="s">
        <v>3</v>
      </c>
      <c r="B5" s="4" t="s">
        <v>14</v>
      </c>
      <c r="C5" s="4">
        <v>1.3</v>
      </c>
      <c r="D5" s="5">
        <f>IF('Tiered Fee Calculator'!A3&gt;250000, MIN('Tiered Fee Calculator'!A3, 499999) - 250000, 0)</f>
        <v>249999</v>
      </c>
      <c r="E5" s="5">
        <f t="shared" si="0"/>
        <v>3249.9870000000001</v>
      </c>
    </row>
    <row r="6" spans="1:6" x14ac:dyDescent="0.2">
      <c r="A6" s="4" t="s">
        <v>3</v>
      </c>
      <c r="B6" s="4" t="s">
        <v>15</v>
      </c>
      <c r="C6" s="4">
        <v>1.25</v>
      </c>
      <c r="D6" s="5">
        <f>IF('Tiered Fee Calculator'!A3&gt;500000, MIN('Tiered Fee Calculator'!A3, 749999) - 500000, 0)</f>
        <v>249999</v>
      </c>
      <c r="E6" s="5">
        <f t="shared" si="0"/>
        <v>3124.9875000000002</v>
      </c>
    </row>
    <row r="7" spans="1:6" x14ac:dyDescent="0.2">
      <c r="A7" s="4" t="s">
        <v>3</v>
      </c>
      <c r="B7" s="4" t="s">
        <v>16</v>
      </c>
      <c r="C7" s="4">
        <v>1.25</v>
      </c>
      <c r="D7" s="5">
        <f>IF('Tiered Fee Calculator'!A3&gt;750000, MIN('Tiered Fee Calculator'!A3, 999999) - 750000, 0)</f>
        <v>0</v>
      </c>
      <c r="E7" s="5">
        <f t="shared" si="0"/>
        <v>0</v>
      </c>
    </row>
    <row r="8" spans="1:6" x14ac:dyDescent="0.2">
      <c r="A8" s="4" t="s">
        <v>3</v>
      </c>
      <c r="B8" s="4" t="s">
        <v>17</v>
      </c>
      <c r="C8" s="4">
        <v>1</v>
      </c>
      <c r="D8" s="5">
        <f>IF('Tiered Fee Calculator'!A3&gt;1000000, MIN('Tiered Fee Calculator'!A3, 1999999) - 1000000, 0)</f>
        <v>0</v>
      </c>
      <c r="E8" s="5">
        <f t="shared" si="0"/>
        <v>0</v>
      </c>
    </row>
    <row r="9" spans="1:6" x14ac:dyDescent="0.2">
      <c r="A9" s="4" t="s">
        <v>3</v>
      </c>
      <c r="B9" s="4" t="s">
        <v>18</v>
      </c>
      <c r="C9" s="4">
        <v>1</v>
      </c>
      <c r="D9" s="5">
        <f>IF('Tiered Fee Calculator'!A3&gt;2000000, MIN('Tiered Fee Calculator'!A3, 2499999) - 2000000, 0)</f>
        <v>0</v>
      </c>
      <c r="E9" s="5">
        <f t="shared" si="0"/>
        <v>0</v>
      </c>
    </row>
    <row r="10" spans="1:6" x14ac:dyDescent="0.2">
      <c r="A10" s="4" t="s">
        <v>3</v>
      </c>
      <c r="B10" s="4" t="s">
        <v>19</v>
      </c>
      <c r="C10" s="4">
        <v>0.8</v>
      </c>
      <c r="D10" s="5">
        <f>IF('Tiered Fee Calculator'!A3&gt;2500000, MIN('Tiered Fee Calculator'!A3, 4999999) - 2500000, 0)</f>
        <v>0</v>
      </c>
      <c r="E10" s="5">
        <f t="shared" si="0"/>
        <v>0</v>
      </c>
    </row>
    <row r="11" spans="1:6" x14ac:dyDescent="0.2">
      <c r="A11" s="4" t="s">
        <v>3</v>
      </c>
      <c r="B11" s="4" t="s">
        <v>20</v>
      </c>
      <c r="C11" s="4">
        <v>0.6</v>
      </c>
      <c r="D11" s="5">
        <f>IF('Tiered Fee Calculator'!A3&gt;5000000, MIN('Tiered Fee Calculator'!A3, 9999999) - 5000000, 0)</f>
        <v>0</v>
      </c>
      <c r="E11" s="5">
        <f t="shared" si="0"/>
        <v>0</v>
      </c>
    </row>
    <row r="12" spans="1:6" x14ac:dyDescent="0.2">
      <c r="A12" s="4" t="s">
        <v>3</v>
      </c>
      <c r="B12" s="4" t="s">
        <v>21</v>
      </c>
      <c r="C12" s="4">
        <v>0.5</v>
      </c>
      <c r="D12" s="5">
        <f>IF('Tiered Fee Calculator'!A3&gt;10000000, MIN('Tiered Fee Calculator'!A3, 1000000000) - 10000000, 0)</f>
        <v>0</v>
      </c>
      <c r="E12" s="5">
        <f t="shared" si="0"/>
        <v>0</v>
      </c>
    </row>
    <row r="13" spans="1:6" x14ac:dyDescent="0.2">
      <c r="A13" s="4"/>
      <c r="B13" s="4"/>
      <c r="C13" s="4"/>
      <c r="D13" s="5"/>
      <c r="E13" s="5"/>
    </row>
    <row r="14" spans="1:6" x14ac:dyDescent="0.2">
      <c r="A14" s="4"/>
      <c r="B14" s="4"/>
      <c r="C14" s="4"/>
      <c r="D14" s="6" t="s">
        <v>22</v>
      </c>
      <c r="E14" s="7">
        <f>SUM(E2:E12)</f>
        <v>9749.9340000000011</v>
      </c>
    </row>
    <row r="15" spans="1:6" x14ac:dyDescent="0.2">
      <c r="D15" s="1"/>
      <c r="E15" s="1"/>
    </row>
    <row r="16" spans="1:6" x14ac:dyDescent="0.2">
      <c r="A16" s="4" t="s">
        <v>4</v>
      </c>
      <c r="B16" s="4" t="s">
        <v>11</v>
      </c>
      <c r="C16" s="4">
        <v>0.9</v>
      </c>
      <c r="D16" s="5">
        <f>IF('Tiered Fee Calculator'!A3&gt;0, MIN('Tiered Fee Calculator'!A3, 49999) - 0, 0)</f>
        <v>49999</v>
      </c>
      <c r="E16" s="5">
        <f t="shared" ref="E16:E26" si="1">D16*C16/100</f>
        <v>449.99099999999999</v>
      </c>
    </row>
    <row r="17" spans="1:5" x14ac:dyDescent="0.2">
      <c r="A17" s="4" t="s">
        <v>4</v>
      </c>
      <c r="B17" s="4" t="s">
        <v>12</v>
      </c>
      <c r="C17" s="4">
        <v>0.9</v>
      </c>
      <c r="D17" s="5">
        <f>IF('Tiered Fee Calculator'!A3&gt;50000, MIN('Tiered Fee Calculator'!A3, 99999) - 50000, 0)</f>
        <v>49999</v>
      </c>
      <c r="E17" s="5">
        <f t="shared" si="1"/>
        <v>449.99099999999999</v>
      </c>
    </row>
    <row r="18" spans="1:5" x14ac:dyDescent="0.2">
      <c r="A18" s="4" t="s">
        <v>4</v>
      </c>
      <c r="B18" s="4" t="s">
        <v>13</v>
      </c>
      <c r="C18" s="4">
        <v>0.75</v>
      </c>
      <c r="D18" s="5">
        <f>IF('Tiered Fee Calculator'!A3&gt;100000, MIN('Tiered Fee Calculator'!A3, 249999) - 100000, 0)</f>
        <v>149999</v>
      </c>
      <c r="E18" s="5">
        <f t="shared" si="1"/>
        <v>1124.9925000000001</v>
      </c>
    </row>
    <row r="19" spans="1:5" x14ac:dyDescent="0.2">
      <c r="A19" s="4" t="s">
        <v>4</v>
      </c>
      <c r="B19" s="4" t="s">
        <v>14</v>
      </c>
      <c r="C19" s="4">
        <v>0.75</v>
      </c>
      <c r="D19" s="5">
        <f>IF('Tiered Fee Calculator'!A3&gt;250000, MIN('Tiered Fee Calculator'!A3, 499999) - 250000, 0)</f>
        <v>249999</v>
      </c>
      <c r="E19" s="5">
        <f t="shared" si="1"/>
        <v>1874.9925000000001</v>
      </c>
    </row>
    <row r="20" spans="1:5" x14ac:dyDescent="0.2">
      <c r="A20" s="4" t="s">
        <v>4</v>
      </c>
      <c r="B20" s="4" t="s">
        <v>15</v>
      </c>
      <c r="C20" s="4">
        <v>0.65</v>
      </c>
      <c r="D20" s="5">
        <f>IF('Tiered Fee Calculator'!A3&gt;500000, MIN('Tiered Fee Calculator'!A3, 749999) - 500000, 0)</f>
        <v>249999</v>
      </c>
      <c r="E20" s="5">
        <f t="shared" si="1"/>
        <v>1624.9935</v>
      </c>
    </row>
    <row r="21" spans="1:5" x14ac:dyDescent="0.2">
      <c r="A21" s="4" t="s">
        <v>4</v>
      </c>
      <c r="B21" s="4" t="s">
        <v>16</v>
      </c>
      <c r="C21" s="4">
        <v>0.65</v>
      </c>
      <c r="D21" s="5">
        <f>IF('Tiered Fee Calculator'!A3&gt;750000, MIN('Tiered Fee Calculator'!A3, 999999) - 750000, 0)</f>
        <v>0</v>
      </c>
      <c r="E21" s="5">
        <f t="shared" si="1"/>
        <v>0</v>
      </c>
    </row>
    <row r="22" spans="1:5" x14ac:dyDescent="0.2">
      <c r="A22" s="4" t="s">
        <v>4</v>
      </c>
      <c r="B22" s="4" t="s">
        <v>17</v>
      </c>
      <c r="C22" s="4">
        <v>0.5</v>
      </c>
      <c r="D22" s="5">
        <f>IF('Tiered Fee Calculator'!A3&gt;1000000, MIN('Tiered Fee Calculator'!A3, 1999999) - 1000000, 0)</f>
        <v>0</v>
      </c>
      <c r="E22" s="5">
        <f t="shared" si="1"/>
        <v>0</v>
      </c>
    </row>
    <row r="23" spans="1:5" x14ac:dyDescent="0.2">
      <c r="A23" s="4" t="s">
        <v>4</v>
      </c>
      <c r="B23" s="4" t="s">
        <v>18</v>
      </c>
      <c r="C23" s="4">
        <v>0.5</v>
      </c>
      <c r="D23" s="5">
        <f>IF('Tiered Fee Calculator'!A3&gt;2000000, MIN('Tiered Fee Calculator'!A3, 2499999) - 2000000, 0)</f>
        <v>0</v>
      </c>
      <c r="E23" s="5">
        <f t="shared" si="1"/>
        <v>0</v>
      </c>
    </row>
    <row r="24" spans="1:5" x14ac:dyDescent="0.2">
      <c r="A24" s="4" t="s">
        <v>4</v>
      </c>
      <c r="B24" s="4" t="s">
        <v>19</v>
      </c>
      <c r="C24" s="4">
        <v>0.5</v>
      </c>
      <c r="D24" s="5">
        <f>IF('Tiered Fee Calculator'!A3&gt;2500000, MIN('Tiered Fee Calculator'!A3, 4999999) - 2500000, 0)</f>
        <v>0</v>
      </c>
      <c r="E24" s="5">
        <f t="shared" si="1"/>
        <v>0</v>
      </c>
    </row>
    <row r="25" spans="1:5" x14ac:dyDescent="0.2">
      <c r="A25" s="4" t="s">
        <v>4</v>
      </c>
      <c r="B25" s="4" t="s">
        <v>20</v>
      </c>
      <c r="C25" s="4">
        <v>0.5</v>
      </c>
      <c r="D25" s="5">
        <f>IF('Tiered Fee Calculator'!A3&gt;5000000, MIN('Tiered Fee Calculator'!A3, 9999999) - 5000000, 0)</f>
        <v>0</v>
      </c>
      <c r="E25" s="5">
        <f t="shared" si="1"/>
        <v>0</v>
      </c>
    </row>
    <row r="26" spans="1:5" x14ac:dyDescent="0.2">
      <c r="A26" s="4" t="s">
        <v>4</v>
      </c>
      <c r="B26" s="4" t="s">
        <v>21</v>
      </c>
      <c r="C26" s="4">
        <v>0.5</v>
      </c>
      <c r="D26" s="5">
        <f>IF('Tiered Fee Calculator'!A3&gt;10000000, MIN('Tiered Fee Calculator'!A3, 1000000000) - 10000000, 0)</f>
        <v>0</v>
      </c>
      <c r="E26" s="5">
        <f t="shared" si="1"/>
        <v>0</v>
      </c>
    </row>
    <row r="27" spans="1:5" x14ac:dyDescent="0.2">
      <c r="A27" s="4"/>
      <c r="B27" s="4"/>
      <c r="C27" s="4"/>
      <c r="D27" s="5"/>
      <c r="E27" s="5"/>
    </row>
    <row r="28" spans="1:5" x14ac:dyDescent="0.2">
      <c r="A28" s="4"/>
      <c r="B28" s="4"/>
      <c r="C28" s="4"/>
      <c r="D28" s="6" t="s">
        <v>22</v>
      </c>
      <c r="E28" s="7">
        <f>SUM(E16:E26)</f>
        <v>5524.9605000000001</v>
      </c>
    </row>
    <row r="29" spans="1:5" x14ac:dyDescent="0.2">
      <c r="D29" s="1"/>
      <c r="E29" s="1"/>
    </row>
    <row r="30" spans="1:5" x14ac:dyDescent="0.2">
      <c r="A30" s="4" t="s">
        <v>5</v>
      </c>
      <c r="B30" s="4" t="s">
        <v>11</v>
      </c>
      <c r="C30" s="4">
        <v>1.5</v>
      </c>
      <c r="D30" s="5">
        <f>IF('Tiered Fee Calculator'!A3&gt;0, MIN('Tiered Fee Calculator'!A3, 49999) - 0, 0)</f>
        <v>49999</v>
      </c>
      <c r="E30" s="5">
        <f t="shared" ref="E30:E40" si="2">D30*C30/100</f>
        <v>749.98500000000001</v>
      </c>
    </row>
    <row r="31" spans="1:5" x14ac:dyDescent="0.2">
      <c r="A31" s="4" t="s">
        <v>5</v>
      </c>
      <c r="B31" s="4" t="s">
        <v>12</v>
      </c>
      <c r="C31" s="4">
        <v>1.5</v>
      </c>
      <c r="D31" s="5">
        <f>IF('Tiered Fee Calculator'!A3&gt;50000, MIN('Tiered Fee Calculator'!A3, 99999) - 50000, 0)</f>
        <v>49999</v>
      </c>
      <c r="E31" s="5">
        <f t="shared" si="2"/>
        <v>749.98500000000001</v>
      </c>
    </row>
    <row r="32" spans="1:5" x14ac:dyDescent="0.2">
      <c r="A32" s="4" t="s">
        <v>5</v>
      </c>
      <c r="B32" s="4" t="s">
        <v>13</v>
      </c>
      <c r="C32" s="4">
        <v>1.5</v>
      </c>
      <c r="D32" s="5">
        <f>IF('Tiered Fee Calculator'!A3&gt;100000, MIN('Tiered Fee Calculator'!A3, 249999) - 100000, 0)</f>
        <v>149999</v>
      </c>
      <c r="E32" s="5">
        <f t="shared" si="2"/>
        <v>2249.9850000000001</v>
      </c>
    </row>
    <row r="33" spans="1:5" x14ac:dyDescent="0.2">
      <c r="A33" s="4" t="s">
        <v>5</v>
      </c>
      <c r="B33" s="4" t="s">
        <v>14</v>
      </c>
      <c r="C33" s="4">
        <v>1.5</v>
      </c>
      <c r="D33" s="5">
        <f>IF('Tiered Fee Calculator'!A3&gt;250000, MIN('Tiered Fee Calculator'!A3, 499999) - 250000, 0)</f>
        <v>249999</v>
      </c>
      <c r="E33" s="5">
        <f t="shared" si="2"/>
        <v>3749.9850000000001</v>
      </c>
    </row>
    <row r="34" spans="1:5" x14ac:dyDescent="0.2">
      <c r="A34" s="4" t="s">
        <v>5</v>
      </c>
      <c r="B34" s="4" t="s">
        <v>15</v>
      </c>
      <c r="C34" s="4">
        <v>1.1000000000000001</v>
      </c>
      <c r="D34" s="5">
        <f>IF('Tiered Fee Calculator'!A3&gt;500000, MIN('Tiered Fee Calculator'!A3, 749999) - 500000, 0)</f>
        <v>249999</v>
      </c>
      <c r="E34" s="5">
        <f t="shared" si="2"/>
        <v>2749.989</v>
      </c>
    </row>
    <row r="35" spans="1:5" x14ac:dyDescent="0.2">
      <c r="A35" s="4" t="s">
        <v>5</v>
      </c>
      <c r="B35" s="4" t="s">
        <v>16</v>
      </c>
      <c r="C35" s="4">
        <v>1.1000000000000001</v>
      </c>
      <c r="D35" s="5">
        <f>IF('Tiered Fee Calculator'!A3&gt;750000, MIN('Tiered Fee Calculator'!A3, 999999) - 750000, 0)</f>
        <v>0</v>
      </c>
      <c r="E35" s="5">
        <f t="shared" si="2"/>
        <v>0</v>
      </c>
    </row>
    <row r="36" spans="1:5" x14ac:dyDescent="0.2">
      <c r="A36" s="4" t="s">
        <v>5</v>
      </c>
      <c r="B36" s="4" t="s">
        <v>17</v>
      </c>
      <c r="C36" s="4">
        <v>0.9</v>
      </c>
      <c r="D36" s="5">
        <f>IF('Tiered Fee Calculator'!A3&gt;1000000, MIN('Tiered Fee Calculator'!A3, 1999999) - 1000000, 0)</f>
        <v>0</v>
      </c>
      <c r="E36" s="5">
        <f t="shared" si="2"/>
        <v>0</v>
      </c>
    </row>
    <row r="37" spans="1:5" x14ac:dyDescent="0.2">
      <c r="A37" s="4" t="s">
        <v>5</v>
      </c>
      <c r="B37" s="4" t="s">
        <v>18</v>
      </c>
      <c r="C37" s="4">
        <v>0.7</v>
      </c>
      <c r="D37" s="5">
        <f>IF('Tiered Fee Calculator'!A3&gt;2000000, MIN('Tiered Fee Calculator'!A3, 2499999) - 2000000, 0)</f>
        <v>0</v>
      </c>
      <c r="E37" s="5">
        <f t="shared" si="2"/>
        <v>0</v>
      </c>
    </row>
    <row r="38" spans="1:5" x14ac:dyDescent="0.2">
      <c r="A38" s="4" t="s">
        <v>5</v>
      </c>
      <c r="B38" s="4" t="s">
        <v>19</v>
      </c>
      <c r="C38" s="4">
        <v>0.7</v>
      </c>
      <c r="D38" s="5">
        <f>IF('Tiered Fee Calculator'!A3&gt;2500000, MIN('Tiered Fee Calculator'!A3, 4999999) - 2500000, 0)</f>
        <v>0</v>
      </c>
      <c r="E38" s="5">
        <f t="shared" si="2"/>
        <v>0</v>
      </c>
    </row>
    <row r="39" spans="1:5" x14ac:dyDescent="0.2">
      <c r="A39" s="4" t="s">
        <v>5</v>
      </c>
      <c r="B39" s="4" t="s">
        <v>20</v>
      </c>
      <c r="C39" s="4">
        <v>0.5</v>
      </c>
      <c r="D39" s="5">
        <f>IF('Tiered Fee Calculator'!A3&gt;5000000, MIN('Tiered Fee Calculator'!A3, 9999999) - 5000000, 0)</f>
        <v>0</v>
      </c>
      <c r="E39" s="5">
        <f t="shared" si="2"/>
        <v>0</v>
      </c>
    </row>
    <row r="40" spans="1:5" x14ac:dyDescent="0.2">
      <c r="A40" s="4" t="s">
        <v>5</v>
      </c>
      <c r="B40" s="4" t="s">
        <v>21</v>
      </c>
      <c r="C40" s="4">
        <v>0.5</v>
      </c>
      <c r="D40" s="5">
        <f>IF('Tiered Fee Calculator'!A3&gt;10000000, MIN('Tiered Fee Calculator'!A3, 1000000000) - 10000000, 0)</f>
        <v>0</v>
      </c>
      <c r="E40" s="5">
        <f t="shared" si="2"/>
        <v>0</v>
      </c>
    </row>
    <row r="41" spans="1:5" x14ac:dyDescent="0.2">
      <c r="A41" s="4"/>
      <c r="B41" s="4"/>
      <c r="C41" s="4"/>
      <c r="D41" s="5"/>
      <c r="E41" s="5"/>
    </row>
    <row r="42" spans="1:5" x14ac:dyDescent="0.2">
      <c r="A42" s="4"/>
      <c r="B42" s="4"/>
      <c r="C42" s="4"/>
      <c r="D42" s="6" t="s">
        <v>22</v>
      </c>
      <c r="E42" s="7">
        <f>SUM(E30:E40)</f>
        <v>10249.929</v>
      </c>
    </row>
    <row r="43" spans="1:5" x14ac:dyDescent="0.2">
      <c r="D43" s="1"/>
      <c r="E43" s="1"/>
    </row>
    <row r="44" spans="1:5" x14ac:dyDescent="0.2">
      <c r="A44" s="4" t="s">
        <v>6</v>
      </c>
      <c r="B44" s="4" t="s">
        <v>11</v>
      </c>
      <c r="C44" s="4">
        <v>2.25</v>
      </c>
      <c r="D44" s="5">
        <f>IF('Tiered Fee Calculator'!A3&gt;0, MIN('Tiered Fee Calculator'!A3, 49999) - 0, 0)</f>
        <v>49999</v>
      </c>
      <c r="E44" s="5">
        <f t="shared" ref="E44:E54" si="3">D44*C44/100</f>
        <v>1124.9775</v>
      </c>
    </row>
    <row r="45" spans="1:5" x14ac:dyDescent="0.2">
      <c r="A45" s="4" t="s">
        <v>6</v>
      </c>
      <c r="B45" s="4" t="s">
        <v>12</v>
      </c>
      <c r="C45" s="4">
        <v>2.25</v>
      </c>
      <c r="D45" s="5">
        <f>IF('Tiered Fee Calculator'!A3&gt;50000, MIN('Tiered Fee Calculator'!A3, 99999) - 50000, 0)</f>
        <v>49999</v>
      </c>
      <c r="E45" s="5">
        <f t="shared" si="3"/>
        <v>1124.9775</v>
      </c>
    </row>
    <row r="46" spans="1:5" x14ac:dyDescent="0.2">
      <c r="A46" s="4" t="s">
        <v>6</v>
      </c>
      <c r="B46" s="4" t="s">
        <v>13</v>
      </c>
      <c r="C46" s="4">
        <v>2.25</v>
      </c>
      <c r="D46" s="5">
        <f>IF('Tiered Fee Calculator'!A3&gt;100000, MIN('Tiered Fee Calculator'!A3, 249999) - 100000, 0)</f>
        <v>149999</v>
      </c>
      <c r="E46" s="5">
        <f t="shared" si="3"/>
        <v>3374.9775</v>
      </c>
    </row>
    <row r="47" spans="1:5" x14ac:dyDescent="0.2">
      <c r="A47" s="4" t="s">
        <v>6</v>
      </c>
      <c r="B47" s="4" t="s">
        <v>14</v>
      </c>
      <c r="C47" s="4">
        <v>2.25</v>
      </c>
      <c r="D47" s="5">
        <f>IF('Tiered Fee Calculator'!A3&gt;250000, MIN('Tiered Fee Calculator'!A3, 499999) - 250000, 0)</f>
        <v>249999</v>
      </c>
      <c r="E47" s="5">
        <f t="shared" si="3"/>
        <v>5624.9775</v>
      </c>
    </row>
    <row r="48" spans="1:5" x14ac:dyDescent="0.2">
      <c r="A48" s="4" t="s">
        <v>6</v>
      </c>
      <c r="B48" s="4" t="s">
        <v>15</v>
      </c>
      <c r="C48" s="4">
        <v>2.25</v>
      </c>
      <c r="D48" s="5">
        <f>IF('Tiered Fee Calculator'!A3&gt;500000, MIN('Tiered Fee Calculator'!A3, 749999) - 500000, 0)</f>
        <v>249999</v>
      </c>
      <c r="E48" s="5">
        <f t="shared" si="3"/>
        <v>5624.9775</v>
      </c>
    </row>
    <row r="49" spans="1:5" x14ac:dyDescent="0.2">
      <c r="A49" s="4" t="s">
        <v>6</v>
      </c>
      <c r="B49" s="4" t="s">
        <v>16</v>
      </c>
      <c r="C49" s="4">
        <v>2.25</v>
      </c>
      <c r="D49" s="5">
        <f>IF('Tiered Fee Calculator'!A3&gt;750000, MIN('Tiered Fee Calculator'!A3, 999999) - 750000, 0)</f>
        <v>0</v>
      </c>
      <c r="E49" s="5">
        <f t="shared" si="3"/>
        <v>0</v>
      </c>
    </row>
    <row r="50" spans="1:5" x14ac:dyDescent="0.2">
      <c r="A50" s="4" t="s">
        <v>6</v>
      </c>
      <c r="B50" s="4" t="s">
        <v>17</v>
      </c>
      <c r="C50" s="4">
        <v>2</v>
      </c>
      <c r="D50" s="5">
        <f>IF('Tiered Fee Calculator'!A3&gt;1000000, MIN('Tiered Fee Calculator'!A3, 1999999) - 1000000, 0)</f>
        <v>0</v>
      </c>
      <c r="E50" s="5">
        <f t="shared" si="3"/>
        <v>0</v>
      </c>
    </row>
    <row r="51" spans="1:5" x14ac:dyDescent="0.2">
      <c r="A51" s="4" t="s">
        <v>6</v>
      </c>
      <c r="B51" s="4" t="s">
        <v>18</v>
      </c>
      <c r="C51" s="4">
        <v>1.75</v>
      </c>
      <c r="D51" s="5">
        <f>IF('Tiered Fee Calculator'!A3&gt;2000000, MIN('Tiered Fee Calculator'!A3, 2499999) - 2000000, 0)</f>
        <v>0</v>
      </c>
      <c r="E51" s="5">
        <f t="shared" si="3"/>
        <v>0</v>
      </c>
    </row>
    <row r="52" spans="1:5" x14ac:dyDescent="0.2">
      <c r="A52" s="4" t="s">
        <v>6</v>
      </c>
      <c r="B52" s="4" t="s">
        <v>19</v>
      </c>
      <c r="C52" s="4">
        <v>1.75</v>
      </c>
      <c r="D52" s="5">
        <f>IF('Tiered Fee Calculator'!A3&gt;2500000, MIN('Tiered Fee Calculator'!A3, 4999999) - 2500000, 0)</f>
        <v>0</v>
      </c>
      <c r="E52" s="5">
        <f t="shared" si="3"/>
        <v>0</v>
      </c>
    </row>
    <row r="53" spans="1:5" x14ac:dyDescent="0.2">
      <c r="A53" s="4" t="s">
        <v>6</v>
      </c>
      <c r="B53" s="4" t="s">
        <v>20</v>
      </c>
      <c r="C53" s="4">
        <v>1.5</v>
      </c>
      <c r="D53" s="5">
        <f>IF('Tiered Fee Calculator'!A3&gt;5000000, MIN('Tiered Fee Calculator'!A3, 9999999) - 5000000, 0)</f>
        <v>0</v>
      </c>
      <c r="E53" s="5">
        <f t="shared" si="3"/>
        <v>0</v>
      </c>
    </row>
    <row r="54" spans="1:5" x14ac:dyDescent="0.2">
      <c r="A54" s="4" t="s">
        <v>6</v>
      </c>
      <c r="B54" s="4" t="s">
        <v>21</v>
      </c>
      <c r="C54" s="4">
        <v>1.5</v>
      </c>
      <c r="D54" s="5">
        <f>IF('Tiered Fee Calculator'!A3&gt;10000000, MIN('Tiered Fee Calculator'!A3, 1000000000) - 10000000, 0)</f>
        <v>0</v>
      </c>
      <c r="E54" s="5">
        <f t="shared" si="3"/>
        <v>0</v>
      </c>
    </row>
    <row r="55" spans="1:5" x14ac:dyDescent="0.2">
      <c r="A55" s="4"/>
      <c r="B55" s="4"/>
      <c r="C55" s="4"/>
      <c r="D55" s="4"/>
      <c r="E55" s="4"/>
    </row>
    <row r="56" spans="1:5" x14ac:dyDescent="0.2">
      <c r="A56" s="4"/>
      <c r="B56" s="4"/>
      <c r="C56" s="4"/>
      <c r="D56" s="8" t="s">
        <v>22</v>
      </c>
      <c r="E56" s="9">
        <f>SUM(E44:E54)</f>
        <v>16874.887500000001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AD2A-B213-4661-8989-06E1971574F2}">
  <dimension ref="A1:K15"/>
  <sheetViews>
    <sheetView workbookViewId="0">
      <selection activeCell="C32" sqref="C32"/>
    </sheetView>
  </sheetViews>
  <sheetFormatPr baseColWidth="10" defaultColWidth="8.83203125" defaultRowHeight="15" x14ac:dyDescent="0.2"/>
  <cols>
    <col min="1" max="1" width="27.83203125" bestFit="1" customWidth="1"/>
    <col min="2" max="2" width="13.6640625" bestFit="1" customWidth="1"/>
    <col min="3" max="3" width="8" bestFit="1" customWidth="1"/>
    <col min="4" max="4" width="16.33203125" bestFit="1" customWidth="1"/>
    <col min="5" max="5" width="13.1640625" bestFit="1" customWidth="1"/>
    <col min="6" max="6" width="20.1640625" bestFit="1" customWidth="1"/>
    <col min="7" max="7" width="23.1640625" bestFit="1" customWidth="1"/>
  </cols>
  <sheetData>
    <row r="1" spans="1:11" x14ac:dyDescent="0.2">
      <c r="A1" s="3" t="s">
        <v>23</v>
      </c>
    </row>
    <row r="2" spans="1:11" x14ac:dyDescent="0.2">
      <c r="A2" s="5">
        <v>50000000</v>
      </c>
      <c r="J2" s="3" t="s">
        <v>31</v>
      </c>
      <c r="K2" s="4"/>
    </row>
    <row r="3" spans="1:11" x14ac:dyDescent="0.2">
      <c r="J3" s="15"/>
      <c r="K3" s="4" t="s">
        <v>33</v>
      </c>
    </row>
    <row r="4" spans="1:11" x14ac:dyDescent="0.2">
      <c r="A4" s="14" t="s">
        <v>24</v>
      </c>
      <c r="B4" s="14" t="s">
        <v>25</v>
      </c>
      <c r="C4" s="14" t="s">
        <v>8</v>
      </c>
      <c r="D4" s="12" t="s">
        <v>9</v>
      </c>
      <c r="E4" s="12" t="s">
        <v>10</v>
      </c>
      <c r="F4" s="16" t="s">
        <v>30</v>
      </c>
      <c r="G4" s="3" t="s">
        <v>28</v>
      </c>
      <c r="J4" s="18"/>
      <c r="K4" s="4" t="s">
        <v>32</v>
      </c>
    </row>
    <row r="5" spans="1:11" x14ac:dyDescent="0.2">
      <c r="A5" s="19">
        <v>0</v>
      </c>
      <c r="B5" s="19">
        <v>49999</v>
      </c>
      <c r="C5" s="15">
        <v>1.35</v>
      </c>
      <c r="D5" s="5">
        <f>IF(A$2&gt;B5, MIN(A$2, B5) - A5, 0)</f>
        <v>49999</v>
      </c>
      <c r="E5" s="5">
        <f>D5*C5/100</f>
        <v>674.98650000000009</v>
      </c>
      <c r="F5" s="17">
        <v>4.0000000000000001E-3</v>
      </c>
      <c r="G5" s="11">
        <f>F5*A2</f>
        <v>200000</v>
      </c>
    </row>
    <row r="6" spans="1:11" x14ac:dyDescent="0.2">
      <c r="A6" s="19">
        <v>50000</v>
      </c>
      <c r="B6" s="19">
        <v>99999</v>
      </c>
      <c r="C6" s="15">
        <v>1.3</v>
      </c>
      <c r="D6" s="5">
        <f t="shared" ref="D6:D12" si="0">IF(A$2&gt;B6, MIN(A$2, B6) - A6, 0)</f>
        <v>49999</v>
      </c>
      <c r="E6" s="5">
        <f t="shared" ref="E6:E13" si="1">D6*C6/100</f>
        <v>649.98700000000008</v>
      </c>
      <c r="F6" s="4"/>
      <c r="G6" s="4"/>
    </row>
    <row r="7" spans="1:11" x14ac:dyDescent="0.2">
      <c r="A7" s="19">
        <v>100000</v>
      </c>
      <c r="B7" s="19">
        <v>249999</v>
      </c>
      <c r="C7" s="15">
        <v>1.3</v>
      </c>
      <c r="D7" s="5">
        <f>IF(A$2&gt;B7, MIN(A$2, B7) - A7, 0)</f>
        <v>149999</v>
      </c>
      <c r="E7" s="5">
        <f t="shared" si="1"/>
        <v>1949.9870000000001</v>
      </c>
      <c r="F7" s="4"/>
      <c r="G7" s="4"/>
    </row>
    <row r="8" spans="1:11" x14ac:dyDescent="0.2">
      <c r="A8" s="19">
        <v>250000</v>
      </c>
      <c r="B8" s="19">
        <v>499999</v>
      </c>
      <c r="C8" s="15">
        <v>1.25</v>
      </c>
      <c r="D8" s="5">
        <f t="shared" si="0"/>
        <v>249999</v>
      </c>
      <c r="E8" s="5">
        <f t="shared" si="1"/>
        <v>3124.9875000000002</v>
      </c>
      <c r="F8" s="4"/>
      <c r="G8" s="4"/>
    </row>
    <row r="9" spans="1:11" x14ac:dyDescent="0.2">
      <c r="A9" s="19">
        <v>500000</v>
      </c>
      <c r="B9" s="19">
        <v>749999</v>
      </c>
      <c r="C9" s="15">
        <v>1.25</v>
      </c>
      <c r="D9" s="5">
        <f t="shared" si="0"/>
        <v>249999</v>
      </c>
      <c r="E9" s="5">
        <f t="shared" si="1"/>
        <v>3124.9875000000002</v>
      </c>
      <c r="F9" s="4"/>
      <c r="G9" s="4"/>
    </row>
    <row r="10" spans="1:11" x14ac:dyDescent="0.2">
      <c r="A10" s="19">
        <v>750000</v>
      </c>
      <c r="B10" s="19">
        <v>999999</v>
      </c>
      <c r="C10" s="15">
        <v>1.25</v>
      </c>
      <c r="D10" s="5">
        <f t="shared" si="0"/>
        <v>249999</v>
      </c>
      <c r="E10" s="5">
        <f t="shared" si="1"/>
        <v>3124.9875000000002</v>
      </c>
      <c r="F10" s="4"/>
      <c r="G10" s="4"/>
    </row>
    <row r="11" spans="1:11" x14ac:dyDescent="0.2">
      <c r="A11" s="19">
        <v>1000000</v>
      </c>
      <c r="B11" s="19">
        <v>1999999</v>
      </c>
      <c r="C11" s="15">
        <v>1</v>
      </c>
      <c r="D11" s="5">
        <f t="shared" si="0"/>
        <v>999999</v>
      </c>
      <c r="E11" s="5">
        <f t="shared" si="1"/>
        <v>9999.99</v>
      </c>
      <c r="F11" s="4"/>
      <c r="G11" s="4"/>
    </row>
    <row r="12" spans="1:11" x14ac:dyDescent="0.2">
      <c r="A12" s="19">
        <v>2000000</v>
      </c>
      <c r="B12" s="19">
        <v>2499999</v>
      </c>
      <c r="C12" s="15">
        <v>1</v>
      </c>
      <c r="D12" s="5">
        <f t="shared" si="0"/>
        <v>499999</v>
      </c>
      <c r="E12" s="5">
        <f t="shared" si="1"/>
        <v>4999.99</v>
      </c>
      <c r="F12" s="4"/>
      <c r="G12" s="4"/>
    </row>
    <row r="13" spans="1:11" x14ac:dyDescent="0.2">
      <c r="A13" s="19">
        <v>2500000</v>
      </c>
      <c r="B13" s="19">
        <v>4999999</v>
      </c>
      <c r="C13" s="15">
        <v>0.8</v>
      </c>
      <c r="D13" s="5">
        <f>IF(A$2&gt;B13, MIN(A$2, B13) - A13, 0)</f>
        <v>2499999</v>
      </c>
      <c r="E13" s="5">
        <f t="shared" si="1"/>
        <v>19999.992000000002</v>
      </c>
      <c r="F13" s="4"/>
      <c r="G13" s="4"/>
    </row>
    <row r="14" spans="1:11" x14ac:dyDescent="0.2">
      <c r="A14" s="4"/>
      <c r="B14" s="4"/>
      <c r="C14" s="4"/>
      <c r="D14" s="4"/>
      <c r="E14" s="4"/>
      <c r="F14" s="4"/>
      <c r="G14" s="4"/>
    </row>
    <row r="15" spans="1:11" x14ac:dyDescent="0.2">
      <c r="A15" s="4"/>
      <c r="B15" s="4"/>
      <c r="C15" s="4"/>
      <c r="D15" s="8" t="s">
        <v>26</v>
      </c>
      <c r="E15" s="13">
        <f>SUM(E5:E13)+G5</f>
        <v>247649.89500000002</v>
      </c>
      <c r="F15" s="4"/>
      <c r="G1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Tiered Fee Calculator</vt:lpstr>
      <vt:lpstr>Stair Step Breakdown</vt:lpstr>
      <vt:lpstr>Custom Stair Step Input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David Christy</cp:lastModifiedBy>
  <dcterms:created xsi:type="dcterms:W3CDTF">2025-05-23T14:29:46Z</dcterms:created>
  <dcterms:modified xsi:type="dcterms:W3CDTF">2025-06-04T14:06:10Z</dcterms:modified>
</cp:coreProperties>
</file>