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qj\Desktop\"/>
    </mc:Choice>
  </mc:AlternateContent>
  <xr:revisionPtr revIDLastSave="0" documentId="13_ncr:1_{98FE4356-9C1E-45E5-8E48-CF5D3714CD51}" xr6:coauthVersionLast="47" xr6:coauthVersionMax="47" xr10:uidLastSave="{00000000-0000-0000-0000-000000000000}"/>
  <bookViews>
    <workbookView xWindow="-110" yWindow="-110" windowWidth="19420" windowHeight="10420" xr2:uid="{85EF3414-177D-4EA0-8621-01D5AF6E928C}"/>
  </bookViews>
  <sheets>
    <sheet name="Fill This Out" sheetId="3" r:id="rId1"/>
    <sheet name="Dave's Original" sheetId="1" r:id="rId2"/>
    <sheet name="Lori's Copy" sheetId="2" r:id="rId3"/>
    <sheet name="Data Valid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21" i="3"/>
  <c r="K26" i="3"/>
  <c r="L22" i="3" s="1"/>
  <c r="M22" i="3" s="1"/>
  <c r="L16" i="3"/>
  <c r="N14" i="3"/>
  <c r="G21" i="3"/>
  <c r="G16" i="3"/>
  <c r="C22" i="3"/>
  <c r="C10" i="3"/>
  <c r="C9" i="3"/>
  <c r="F26" i="3"/>
  <c r="I14" i="3" s="1"/>
  <c r="D15" i="3"/>
  <c r="L21" i="3" l="1"/>
  <c r="M21" i="3" s="1"/>
  <c r="G20" i="3"/>
  <c r="H20" i="3" s="1"/>
  <c r="G22" i="3"/>
  <c r="N16" i="3"/>
  <c r="L20" i="3"/>
  <c r="I16" i="3"/>
  <c r="G24" i="3"/>
  <c r="L24" i="3" s="1"/>
  <c r="M24" i="3" s="1"/>
  <c r="H22" i="3"/>
  <c r="G25" i="3"/>
  <c r="H25" i="3" s="1"/>
  <c r="G23" i="3"/>
  <c r="H23" i="3" s="1"/>
  <c r="H21" i="3"/>
  <c r="B26" i="3"/>
  <c r="C24" i="3"/>
  <c r="C25" i="3"/>
  <c r="C23" i="3"/>
  <c r="C12" i="3"/>
  <c r="C11" i="3"/>
  <c r="J25" i="2"/>
  <c r="K23" i="2"/>
  <c r="L23" i="2" s="1"/>
  <c r="K22" i="2"/>
  <c r="L22" i="2" s="1"/>
  <c r="K21" i="2"/>
  <c r="L21" i="2" s="1"/>
  <c r="K20" i="2"/>
  <c r="K25" i="2" s="1"/>
  <c r="K11" i="2"/>
  <c r="H11" i="2"/>
  <c r="G25" i="2"/>
  <c r="H23" i="2"/>
  <c r="I23" i="2" s="1"/>
  <c r="F23" i="2"/>
  <c r="H22" i="2"/>
  <c r="I22" i="2" s="1"/>
  <c r="F22" i="2"/>
  <c r="I21" i="2"/>
  <c r="H21" i="2"/>
  <c r="F21" i="2"/>
  <c r="H20" i="2"/>
  <c r="I20" i="2" s="1"/>
  <c r="F20" i="2"/>
  <c r="G25" i="1"/>
  <c r="H11" i="1"/>
  <c r="H23" i="1"/>
  <c r="I23" i="1" s="1"/>
  <c r="H22" i="1"/>
  <c r="I22" i="1" s="1"/>
  <c r="H21" i="1"/>
  <c r="I21" i="1" s="1"/>
  <c r="H20" i="1"/>
  <c r="I20" i="1" s="1"/>
  <c r="F23" i="1"/>
  <c r="F22" i="1"/>
  <c r="F21" i="1"/>
  <c r="F20" i="1"/>
  <c r="G26" i="3" l="1"/>
  <c r="L25" i="3"/>
  <c r="M25" i="3" s="1"/>
  <c r="L23" i="3"/>
  <c r="M23" i="3" s="1"/>
  <c r="M20" i="3"/>
  <c r="H24" i="3"/>
  <c r="C26" i="3"/>
  <c r="L20" i="2"/>
  <c r="H25" i="2"/>
  <c r="F25" i="2"/>
  <c r="F25" i="1"/>
  <c r="H25" i="1"/>
  <c r="L26" i="3" l="1"/>
</calcChain>
</file>

<file path=xl/sharedStrings.xml><?xml version="1.0" encoding="utf-8"?>
<sst xmlns="http://schemas.openxmlformats.org/spreadsheetml/2006/main" count="168" uniqueCount="88">
  <si>
    <t>IPS New Customer Data Sheet</t>
  </si>
  <si>
    <t>Name</t>
  </si>
  <si>
    <t>Birthdate</t>
  </si>
  <si>
    <t>Account Inception Date</t>
  </si>
  <si>
    <t>Original Investment</t>
  </si>
  <si>
    <t>Additions</t>
  </si>
  <si>
    <t>Withdrawals</t>
  </si>
  <si>
    <t>Current Value</t>
  </si>
  <si>
    <t>Performance by Year</t>
  </si>
  <si>
    <t>Bank Instructions</t>
  </si>
  <si>
    <t>PIP/systematic</t>
  </si>
  <si>
    <t>WDs/Contributions</t>
  </si>
  <si>
    <t>Funds and %</t>
  </si>
  <si>
    <t>Account #</t>
  </si>
  <si>
    <t>Divident/CG reinvest</t>
  </si>
  <si>
    <t>Tax Withholding?</t>
  </si>
  <si>
    <t>Auto RMD?</t>
  </si>
  <si>
    <t>Dollar Cost Average?</t>
  </si>
  <si>
    <t>Sum of Actual Dollars</t>
  </si>
  <si>
    <t>Taxable Cost Basis</t>
  </si>
  <si>
    <t>MDBAX</t>
  </si>
  <si>
    <t>MDDVX</t>
  </si>
  <si>
    <t>MDRFX</t>
  </si>
  <si>
    <t>BABDX</t>
  </si>
  <si>
    <t>NO</t>
  </si>
  <si>
    <t>Account Type (TQ or Non)</t>
  </si>
  <si>
    <t>Dates of Customer meetings - Additions/Withdrawals/Rebalancing</t>
  </si>
  <si>
    <t>Enter current value plus/minus and additions/withdrawals</t>
  </si>
  <si>
    <t>Totals</t>
  </si>
  <si>
    <t>Current</t>
  </si>
  <si>
    <t>Should be</t>
  </si>
  <si>
    <t>Changes Needed</t>
  </si>
  <si>
    <t>Sum Invested</t>
  </si>
  <si>
    <t>Lori Ivey</t>
  </si>
  <si>
    <t>AMRMX</t>
  </si>
  <si>
    <t>AIVSX</t>
  </si>
  <si>
    <t>CWGIX</t>
  </si>
  <si>
    <t>Cash</t>
  </si>
  <si>
    <t>Meeting Date:</t>
  </si>
  <si>
    <t>Traditional IRA</t>
  </si>
  <si>
    <t>FA1140500</t>
  </si>
  <si>
    <t>How will you use this info?</t>
  </si>
  <si>
    <t>What does this mean?</t>
  </si>
  <si>
    <t>Is this a freeform field of instructions for your reference (example: will contribute $500/month)</t>
  </si>
  <si>
    <t>Is this a Yes/No field?</t>
  </si>
  <si>
    <t>Yes/No Field?</t>
  </si>
  <si>
    <t>Manual</t>
  </si>
  <si>
    <t>Locked</t>
  </si>
  <si>
    <t>Are the fields below color coded correctly?</t>
  </si>
  <si>
    <t>What is this for?</t>
  </si>
  <si>
    <t>Is this freeform instructions and a manual field (like you would update the planned additions)</t>
  </si>
  <si>
    <t>This is a manual entry correct?  If so, do you know where to find this number on their account?</t>
  </si>
  <si>
    <t>Is this the sum of original investment + addtions - withdrawals?</t>
  </si>
  <si>
    <t>Just so I don't have to look it up in system</t>
  </si>
  <si>
    <t>This section for annual appt revew</t>
  </si>
  <si>
    <t xml:space="preserve">Is customer contributin/withdrawing </t>
  </si>
  <si>
    <t>systematically.  If so, how much?</t>
  </si>
  <si>
    <t xml:space="preserve">Yes - there are 2 parts </t>
  </si>
  <si>
    <t>Yes - but what % would be nice to know if yes</t>
  </si>
  <si>
    <t xml:space="preserve">Yes, on what date would be great </t>
  </si>
  <si>
    <t>Yes - over what period of time?</t>
  </si>
  <si>
    <t>Yes</t>
  </si>
  <si>
    <t>Not on IPRO yet, but it will be available soon</t>
  </si>
  <si>
    <t>Sum of adding Fund positions below</t>
  </si>
  <si>
    <t>Annual rate of return</t>
  </si>
  <si>
    <t>yes</t>
  </si>
  <si>
    <t>PIP/Systematic?</t>
  </si>
  <si>
    <t>Data Validation</t>
  </si>
  <si>
    <t>No</t>
  </si>
  <si>
    <t>Reinvest Dividends, Cash Growth?</t>
  </si>
  <si>
    <t>Account Inception Date:</t>
  </si>
  <si>
    <t>Original Investment:</t>
  </si>
  <si>
    <t>Additions:</t>
  </si>
  <si>
    <t>Withdrawals:</t>
  </si>
  <si>
    <t>Sum of Actual Dollars:</t>
  </si>
  <si>
    <t>Taxable Cost Basis:</t>
  </si>
  <si>
    <t>Fund Ticker</t>
  </si>
  <si>
    <t>% Allocation</t>
  </si>
  <si>
    <t>$ Amount</t>
  </si>
  <si>
    <t>Should Be</t>
  </si>
  <si>
    <t>Gain or Loss</t>
  </si>
  <si>
    <t>Initial Fund Allocation</t>
  </si>
  <si>
    <t>BSPPX</t>
  </si>
  <si>
    <t>BDBPX</t>
  </si>
  <si>
    <t>BTMPX</t>
  </si>
  <si>
    <t>Next Meeting with Customer</t>
  </si>
  <si>
    <t>Following meetings</t>
  </si>
  <si>
    <t>Current Fund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</si>
</sst>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/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2" xfId="0" applyBorder="1"/>
    <xf numFmtId="0" fontId="0" fillId="0" borderId="5" xfId="0" applyBorder="1"/>
    <xf numFmtId="9" fontId="0" fillId="0" borderId="0" xfId="2" applyFont="1" applyBorder="1" applyAlignment="1">
      <alignment horizontal="center" vertical="center"/>
    </xf>
    <xf numFmtId="0" fontId="0" fillId="2" borderId="5" xfId="0" applyFill="1" applyBorder="1"/>
    <xf numFmtId="9" fontId="0" fillId="2" borderId="0" xfId="2" applyFont="1" applyFill="1" applyBorder="1" applyAlignment="1">
      <alignment horizontal="center" vertical="center"/>
    </xf>
    <xf numFmtId="0" fontId="0" fillId="2" borderId="7" xfId="0" applyFill="1" applyBorder="1"/>
    <xf numFmtId="0" fontId="0" fillId="0" borderId="8" xfId="0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9" fontId="0" fillId="3" borderId="0" xfId="2" applyFon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0" xfId="1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4" fillId="0" borderId="0" xfId="0" applyFont="1"/>
    <xf numFmtId="0" fontId="4" fillId="0" borderId="0" xfId="0" applyFont="1" applyAlignment="1">
      <alignment wrapText="1"/>
    </xf>
    <xf numFmtId="14" fontId="0" fillId="3" borderId="3" xfId="0" applyNumberForma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5" borderId="12" xfId="0" applyFont="1" applyFill="1" applyBorder="1"/>
    <xf numFmtId="0" fontId="2" fillId="5" borderId="15" xfId="0" applyFont="1" applyFill="1" applyBorder="1"/>
    <xf numFmtId="0" fontId="7" fillId="0" borderId="13" xfId="0" applyFont="1" applyBorder="1" applyAlignment="1" applyProtection="1">
      <alignment horizontal="left"/>
      <protection locked="0"/>
    </xf>
    <xf numFmtId="14" fontId="7" fillId="0" borderId="16" xfId="0" applyNumberFormat="1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14" fontId="7" fillId="0" borderId="17" xfId="0" applyNumberFormat="1" applyFont="1" applyBorder="1" applyAlignment="1" applyProtection="1">
      <alignment horizontal="left"/>
      <protection locked="0"/>
    </xf>
    <xf numFmtId="0" fontId="7" fillId="0" borderId="19" xfId="0" applyFont="1" applyBorder="1" applyProtection="1">
      <protection locked="0"/>
    </xf>
    <xf numFmtId="0" fontId="2" fillId="5" borderId="21" xfId="0" applyFont="1" applyFill="1" applyBorder="1"/>
    <xf numFmtId="14" fontId="7" fillId="0" borderId="22" xfId="0" applyNumberFormat="1" applyFont="1" applyBorder="1" applyAlignment="1" applyProtection="1">
      <alignment horizontal="left"/>
      <protection locked="0"/>
    </xf>
    <xf numFmtId="14" fontId="7" fillId="0" borderId="23" xfId="0" applyNumberFormat="1" applyFont="1" applyBorder="1" applyAlignment="1" applyProtection="1">
      <alignment horizontal="left"/>
      <protection locked="0"/>
    </xf>
    <xf numFmtId="0" fontId="2" fillId="5" borderId="11" xfId="0" applyFont="1" applyFill="1" applyBorder="1"/>
    <xf numFmtId="9" fontId="7" fillId="0" borderId="19" xfId="2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Font="1" applyProtection="1">
      <protection locked="0"/>
    </xf>
    <xf numFmtId="0" fontId="8" fillId="4" borderId="20" xfId="0" applyFont="1" applyFill="1" applyBorder="1" applyProtection="1">
      <protection locked="0"/>
    </xf>
    <xf numFmtId="0" fontId="6" fillId="0" borderId="0" xfId="0" applyFont="1"/>
    <xf numFmtId="0" fontId="2" fillId="5" borderId="13" xfId="0" applyFont="1" applyFill="1" applyBorder="1"/>
    <xf numFmtId="0" fontId="2" fillId="5" borderId="22" xfId="0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0" borderId="5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4" fontId="10" fillId="5" borderId="11" xfId="0" applyNumberFormat="1" applyFont="1" applyFill="1" applyBorder="1" applyAlignment="1">
      <alignment horizontal="left"/>
    </xf>
    <xf numFmtId="164" fontId="12" fillId="4" borderId="17" xfId="1" applyNumberFormat="1" applyFont="1" applyFill="1" applyBorder="1" applyAlignment="1" applyProtection="1">
      <alignment horizontal="left"/>
      <protection locked="0"/>
    </xf>
    <xf numFmtId="44" fontId="10" fillId="4" borderId="11" xfId="1" applyFont="1" applyFill="1" applyBorder="1" applyAlignment="1" applyProtection="1">
      <alignment horizontal="left"/>
      <protection locked="0"/>
    </xf>
    <xf numFmtId="4" fontId="7" fillId="4" borderId="19" xfId="1" applyNumberFormat="1" applyFont="1" applyFill="1" applyBorder="1" applyAlignment="1" applyProtection="1">
      <protection locked="0"/>
    </xf>
    <xf numFmtId="0" fontId="2" fillId="6" borderId="15" xfId="0" applyFont="1" applyFill="1" applyBorder="1"/>
    <xf numFmtId="9" fontId="2" fillId="6" borderId="28" xfId="0" applyNumberFormat="1" applyFont="1" applyFill="1" applyBorder="1" applyAlignment="1">
      <alignment horizontal="left"/>
    </xf>
    <xf numFmtId="0" fontId="2" fillId="6" borderId="12" xfId="0" applyFont="1" applyFill="1" applyBorder="1"/>
    <xf numFmtId="0" fontId="2" fillId="6" borderId="24" xfId="0" applyFont="1" applyFill="1" applyBorder="1" applyAlignment="1">
      <alignment horizontal="left"/>
    </xf>
    <xf numFmtId="44" fontId="2" fillId="6" borderId="28" xfId="1" applyFont="1" applyFill="1" applyBorder="1" applyAlignment="1" applyProtection="1">
      <alignment horizontal="left"/>
    </xf>
    <xf numFmtId="44" fontId="2" fillId="6" borderId="27" xfId="1" applyFont="1" applyFill="1" applyBorder="1" applyAlignment="1" applyProtection="1">
      <alignment horizontal="left" vertical="center"/>
    </xf>
    <xf numFmtId="44" fontId="2" fillId="6" borderId="15" xfId="0" applyNumberFormat="1" applyFont="1" applyFill="1" applyBorder="1"/>
    <xf numFmtId="44" fontId="10" fillId="4" borderId="16" xfId="0" applyNumberFormat="1" applyFont="1" applyFill="1" applyBorder="1" applyAlignment="1" applyProtection="1">
      <alignment horizontal="left"/>
      <protection locked="0"/>
    </xf>
    <xf numFmtId="0" fontId="7" fillId="4" borderId="18" xfId="0" applyFont="1" applyFill="1" applyBorder="1" applyProtection="1">
      <protection locked="0"/>
    </xf>
    <xf numFmtId="44" fontId="7" fillId="4" borderId="18" xfId="1" applyFont="1" applyFill="1" applyBorder="1" applyProtection="1">
      <protection locked="0"/>
    </xf>
    <xf numFmtId="14" fontId="11" fillId="4" borderId="24" xfId="0" applyNumberFormat="1" applyFont="1" applyFill="1" applyBorder="1" applyAlignment="1" applyProtection="1">
      <alignment horizontal="center"/>
      <protection locked="0"/>
    </xf>
    <xf numFmtId="0" fontId="2" fillId="6" borderId="14" xfId="0" applyFont="1" applyFill="1" applyBorder="1"/>
    <xf numFmtId="164" fontId="2" fillId="6" borderId="19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/>
    <xf numFmtId="0" fontId="2" fillId="0" borderId="0" xfId="0" applyFont="1" applyProtection="1">
      <protection locked="0"/>
    </xf>
    <xf numFmtId="44" fontId="7" fillId="5" borderId="19" xfId="0" applyNumberFormat="1" applyFont="1" applyFill="1" applyBorder="1"/>
    <xf numFmtId="164" fontId="12" fillId="5" borderId="19" xfId="1" applyNumberFormat="1" applyFont="1" applyFill="1" applyBorder="1" applyAlignment="1" applyProtection="1">
      <alignment wrapText="1"/>
    </xf>
    <xf numFmtId="9" fontId="7" fillId="4" borderId="27" xfId="2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44" fontId="10" fillId="4" borderId="16" xfId="1" applyFont="1" applyFill="1" applyBorder="1" applyAlignment="1" applyProtection="1">
      <alignment horizontal="left"/>
      <protection locked="0"/>
    </xf>
    <xf numFmtId="0" fontId="2" fillId="5" borderId="28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44" fontId="12" fillId="5" borderId="14" xfId="1" applyFont="1" applyFill="1" applyBorder="1" applyAlignment="1" applyProtection="1">
      <alignment wrapText="1"/>
    </xf>
    <xf numFmtId="164" fontId="0" fillId="0" borderId="0" xfId="1" applyNumberFormat="1" applyFont="1" applyFill="1" applyBorder="1" applyAlignment="1" applyProtection="1">
      <alignment horizontal="center" vertical="center"/>
      <protection locked="0"/>
    </xf>
    <xf numFmtId="164" fontId="0" fillId="0" borderId="0" xfId="1" applyNumberFormat="1" applyFont="1" applyFill="1" applyBorder="1" applyAlignment="1" applyProtection="1">
      <alignment horizontal="left" vertical="center"/>
      <protection locked="0"/>
    </xf>
    <xf numFmtId="164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2" fillId="7" borderId="12" xfId="0" applyFont="1" applyFill="1" applyBorder="1"/>
    <xf numFmtId="0" fontId="2" fillId="7" borderId="18" xfId="0" applyFont="1" applyFill="1" applyBorder="1"/>
    <xf numFmtId="0" fontId="2" fillId="7" borderId="15" xfId="0" applyFont="1" applyFill="1" applyBorder="1"/>
    <xf numFmtId="0" fontId="2" fillId="7" borderId="11" xfId="0" applyFont="1" applyFill="1" applyBorder="1"/>
    <xf numFmtId="0" fontId="2" fillId="7" borderId="16" xfId="0" applyFont="1" applyFill="1" applyBorder="1"/>
    <xf numFmtId="0" fontId="2" fillId="7" borderId="13" xfId="0" applyFont="1" applyFill="1" applyBorder="1" applyProtection="1">
      <protection locked="0"/>
    </xf>
    <xf numFmtId="0" fontId="2" fillId="0" borderId="11" xfId="0" applyFont="1" applyFill="1" applyBorder="1"/>
    <xf numFmtId="0" fontId="2" fillId="0" borderId="16" xfId="0" applyFont="1" applyFill="1" applyBorder="1"/>
    <xf numFmtId="14" fontId="11" fillId="7" borderId="24" xfId="0" applyNumberFormat="1" applyFont="1" applyFill="1" applyBorder="1" applyAlignment="1" applyProtection="1">
      <alignment horizontal="center"/>
      <protection locked="0"/>
    </xf>
    <xf numFmtId="14" fontId="11" fillId="7" borderId="25" xfId="0" applyNumberFormat="1" applyFont="1" applyFill="1" applyBorder="1" applyAlignment="1" applyProtection="1">
      <alignment horizontal="center"/>
      <protection locked="0"/>
    </xf>
    <xf numFmtId="14" fontId="11" fillId="7" borderId="26" xfId="0" applyNumberFormat="1" applyFont="1" applyFill="1" applyBorder="1" applyAlignment="1" applyProtection="1">
      <alignment horizontal="center"/>
      <protection locked="0"/>
    </xf>
    <xf numFmtId="4" fontId="7" fillId="0" borderId="17" xfId="1" applyNumberFormat="1" applyFont="1" applyFill="1" applyBorder="1" applyAlignme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FBE5-4636-484D-BAC9-FB009CFFD689}">
  <dimension ref="A1:N64"/>
  <sheetViews>
    <sheetView showGridLines="0" tabSelected="1" topLeftCell="A2" zoomScale="96" zoomScaleNormal="96" workbookViewId="0">
      <selection activeCell="F7" sqref="F7"/>
    </sheetView>
  </sheetViews>
  <sheetFormatPr defaultColWidth="8.81640625" defaultRowHeight="14.5" x14ac:dyDescent="0.35"/>
  <cols>
    <col min="1" max="1" width="33.453125" style="64" customWidth="1"/>
    <col min="2" max="2" width="16.453125" style="63" customWidth="1"/>
    <col min="3" max="3" width="33.54296875" style="64" customWidth="1"/>
    <col min="4" max="4" width="18.7265625" style="63" bestFit="1" customWidth="1"/>
    <col min="5" max="5" width="4.1796875" style="64" customWidth="1"/>
    <col min="6" max="6" width="23" style="64" bestFit="1" customWidth="1"/>
    <col min="7" max="7" width="14" style="64" bestFit="1" customWidth="1"/>
    <col min="8" max="8" width="17.453125" style="64" bestFit="1" customWidth="1"/>
    <col min="9" max="9" width="16.453125" style="64" customWidth="1"/>
    <col min="10" max="10" width="8.81640625" style="64"/>
    <col min="11" max="11" width="23" style="64" bestFit="1" customWidth="1"/>
    <col min="12" max="12" width="19.81640625" style="64" bestFit="1" customWidth="1"/>
    <col min="13" max="13" width="17.453125" style="64" bestFit="1" customWidth="1"/>
    <col min="14" max="14" width="16.1796875" style="64" customWidth="1"/>
    <col min="15" max="16384" width="8.81640625" style="64"/>
  </cols>
  <sheetData>
    <row r="1" spans="1:14" ht="18.5" x14ac:dyDescent="0.45">
      <c r="A1" s="71" t="s">
        <v>0</v>
      </c>
    </row>
    <row r="2" spans="1:14" ht="15" thickBot="1" x14ac:dyDescent="0.4"/>
    <row r="3" spans="1:14" ht="15.5" x14ac:dyDescent="0.35">
      <c r="A3" s="49" t="s">
        <v>1</v>
      </c>
      <c r="B3" s="51"/>
      <c r="C3" s="72" t="s">
        <v>1</v>
      </c>
      <c r="D3" s="53"/>
    </row>
    <row r="4" spans="1:14" ht="15.5" x14ac:dyDescent="0.35">
      <c r="A4" s="56" t="s">
        <v>2</v>
      </c>
      <c r="B4" s="57"/>
      <c r="C4" s="73" t="s">
        <v>2</v>
      </c>
      <c r="D4" s="58"/>
    </row>
    <row r="5" spans="1:14" ht="16" thickBot="1" x14ac:dyDescent="0.4">
      <c r="A5" s="50" t="s">
        <v>70</v>
      </c>
      <c r="B5" s="52"/>
      <c r="C5" s="74" t="s">
        <v>71</v>
      </c>
      <c r="D5" s="80">
        <v>100000</v>
      </c>
    </row>
    <row r="6" spans="1:14" ht="31.5" customHeight="1" thickBot="1" x14ac:dyDescent="0.4">
      <c r="A6" s="65"/>
      <c r="B6" s="65"/>
      <c r="C6" s="66"/>
      <c r="D6" s="65"/>
    </row>
    <row r="7" spans="1:14" ht="15.5" x14ac:dyDescent="0.35">
      <c r="A7" s="128" t="s">
        <v>25</v>
      </c>
      <c r="B7" s="51"/>
      <c r="C7" s="133" t="s">
        <v>13</v>
      </c>
      <c r="D7" s="53"/>
    </row>
    <row r="8" spans="1:14" ht="15.5" x14ac:dyDescent="0.35">
      <c r="A8" s="129" t="s">
        <v>9</v>
      </c>
      <c r="B8" s="123"/>
      <c r="C8" s="123"/>
      <c r="D8" s="124"/>
    </row>
    <row r="9" spans="1:14" ht="15.5" x14ac:dyDescent="0.35">
      <c r="A9" s="129" t="s">
        <v>66</v>
      </c>
      <c r="B9" s="61"/>
      <c r="C9" s="134" t="str">
        <f>IF($B$9= "Yes", "Withdrawal Amount:"," ")</f>
        <v xml:space="preserve"> </v>
      </c>
      <c r="D9" s="55"/>
    </row>
    <row r="10" spans="1:14" ht="15.5" x14ac:dyDescent="0.35">
      <c r="A10" s="129" t="s">
        <v>69</v>
      </c>
      <c r="B10" s="61"/>
      <c r="C10" s="134" t="str">
        <f>IF($B$9= "Yes", "Contribution Amount:"," ")</f>
        <v xml:space="preserve"> </v>
      </c>
      <c r="D10" s="55"/>
    </row>
    <row r="11" spans="1:14" ht="18.5" x14ac:dyDescent="0.45">
      <c r="A11" s="129" t="s">
        <v>15</v>
      </c>
      <c r="B11" s="61"/>
      <c r="C11" s="134" t="str">
        <f>IF(B11 = "Yes", "% Witholding?", " ")</f>
        <v xml:space="preserve"> </v>
      </c>
      <c r="D11" s="60"/>
      <c r="F11" s="125" t="s">
        <v>85</v>
      </c>
      <c r="G11" s="126"/>
      <c r="K11" s="125" t="s">
        <v>86</v>
      </c>
      <c r="L11" s="127"/>
    </row>
    <row r="12" spans="1:14" ht="16" thickBot="1" x14ac:dyDescent="0.4">
      <c r="A12" s="130" t="s">
        <v>16</v>
      </c>
      <c r="B12" s="62"/>
      <c r="C12" s="135" t="str">
        <f>IF(B12="yes", "What Date?", " " )</f>
        <v xml:space="preserve"> </v>
      </c>
      <c r="D12" s="54"/>
    </row>
    <row r="13" spans="1:14" ht="21.75" customHeight="1" thickBot="1" x14ac:dyDescent="0.4">
      <c r="A13" s="67"/>
      <c r="B13" s="68"/>
      <c r="C13" s="69"/>
    </row>
    <row r="14" spans="1:14" ht="15.5" x14ac:dyDescent="0.35">
      <c r="A14" s="128" t="s">
        <v>38</v>
      </c>
      <c r="B14" s="136">
        <v>45453</v>
      </c>
      <c r="C14" s="137"/>
      <c r="D14" s="138"/>
      <c r="F14" s="49" t="s">
        <v>38</v>
      </c>
      <c r="G14" s="93"/>
      <c r="H14" s="72" t="s">
        <v>7</v>
      </c>
      <c r="I14" s="105">
        <f>F26</f>
        <v>0</v>
      </c>
      <c r="K14" s="49" t="s">
        <v>38</v>
      </c>
      <c r="L14" s="93"/>
      <c r="M14" s="72" t="s">
        <v>7</v>
      </c>
      <c r="N14" s="105">
        <f>K26</f>
        <v>0</v>
      </c>
    </row>
    <row r="15" spans="1:14" ht="15.5" x14ac:dyDescent="0.35">
      <c r="A15" s="129" t="s">
        <v>17</v>
      </c>
      <c r="B15" s="101" t="s">
        <v>68</v>
      </c>
      <c r="C15" s="131" t="s">
        <v>7</v>
      </c>
      <c r="D15" s="99">
        <f>$D$5</f>
        <v>100000</v>
      </c>
      <c r="F15" s="75" t="s">
        <v>72</v>
      </c>
      <c r="G15" s="81"/>
      <c r="H15" s="59" t="s">
        <v>73</v>
      </c>
      <c r="I15" s="82"/>
      <c r="K15" s="75" t="s">
        <v>72</v>
      </c>
      <c r="L15" s="81"/>
      <c r="M15" s="59" t="s">
        <v>73</v>
      </c>
      <c r="N15" s="82"/>
    </row>
    <row r="16" spans="1:14" ht="16" thickBot="1" x14ac:dyDescent="0.4">
      <c r="A16" s="130" t="s">
        <v>75</v>
      </c>
      <c r="B16" s="102"/>
      <c r="C16" s="132"/>
      <c r="D16" s="139"/>
      <c r="F16" s="75" t="s">
        <v>74</v>
      </c>
      <c r="G16" s="79">
        <f>SUM($D$5+(G15-I15))</f>
        <v>100000</v>
      </c>
      <c r="H16" s="59" t="s">
        <v>80</v>
      </c>
      <c r="I16" s="98">
        <f>I14-G16</f>
        <v>-100000</v>
      </c>
      <c r="K16" s="75" t="s">
        <v>74</v>
      </c>
      <c r="L16" s="79">
        <f>SUM($D$5+(L15-N15))</f>
        <v>100000</v>
      </c>
      <c r="M16" s="59" t="s">
        <v>80</v>
      </c>
      <c r="N16" s="98">
        <f>N14-L16</f>
        <v>-100000</v>
      </c>
    </row>
    <row r="17" spans="1:14" ht="16" thickBot="1" x14ac:dyDescent="0.4">
      <c r="F17" s="50" t="s">
        <v>75</v>
      </c>
      <c r="G17" s="90"/>
      <c r="H17" s="103"/>
      <c r="I17" s="104"/>
      <c r="K17" s="50" t="s">
        <v>75</v>
      </c>
      <c r="L17" s="90"/>
      <c r="M17" s="103"/>
      <c r="N17" s="104"/>
    </row>
    <row r="18" spans="1:14" ht="16" thickBot="1" x14ac:dyDescent="0.4">
      <c r="A18" s="76" t="s">
        <v>81</v>
      </c>
      <c r="B18" s="77"/>
      <c r="C18" s="78"/>
      <c r="F18" s="97"/>
      <c r="G18" s="77"/>
      <c r="H18" s="78"/>
      <c r="I18" s="65"/>
      <c r="K18" s="97"/>
      <c r="L18" s="77"/>
      <c r="M18" s="78"/>
      <c r="N18" s="65"/>
    </row>
    <row r="19" spans="1:14" ht="15.5" x14ac:dyDescent="0.35">
      <c r="A19" s="85" t="s">
        <v>76</v>
      </c>
      <c r="B19" s="86" t="s">
        <v>77</v>
      </c>
      <c r="C19" s="94" t="s">
        <v>78</v>
      </c>
      <c r="F19" s="85" t="s">
        <v>87</v>
      </c>
      <c r="G19" s="86" t="s">
        <v>79</v>
      </c>
      <c r="H19" s="94" t="s">
        <v>31</v>
      </c>
      <c r="K19" s="85" t="s">
        <v>87</v>
      </c>
      <c r="L19" s="86" t="s">
        <v>79</v>
      </c>
      <c r="M19" s="94" t="s">
        <v>31</v>
      </c>
    </row>
    <row r="20" spans="1:14" ht="15.75" customHeight="1" x14ac:dyDescent="0.35">
      <c r="A20" s="91" t="s">
        <v>84</v>
      </c>
      <c r="B20" s="100">
        <v>0.2</v>
      </c>
      <c r="C20" s="95">
        <f t="shared" ref="C20:C25" si="0">$D$5*B20</f>
        <v>20000</v>
      </c>
      <c r="F20" s="92"/>
      <c r="G20" s="88">
        <f>F26*$B$20</f>
        <v>0</v>
      </c>
      <c r="H20" s="95">
        <f>G20-F20</f>
        <v>0</v>
      </c>
      <c r="K20" s="92"/>
      <c r="L20" s="88">
        <f>K26*$B$20</f>
        <v>0</v>
      </c>
      <c r="M20" s="95">
        <f>L20-K20</f>
        <v>0</v>
      </c>
    </row>
    <row r="21" spans="1:14" ht="15.5" x14ac:dyDescent="0.35">
      <c r="A21" s="91" t="s">
        <v>83</v>
      </c>
      <c r="B21" s="100">
        <v>0.2</v>
      </c>
      <c r="C21" s="95">
        <f t="shared" si="0"/>
        <v>20000</v>
      </c>
      <c r="F21" s="92"/>
      <c r="G21" s="88">
        <f>F26*$B$21</f>
        <v>0</v>
      </c>
      <c r="H21" s="95">
        <f t="shared" ref="H21:H23" si="1">G21-F21</f>
        <v>0</v>
      </c>
      <c r="K21" s="92"/>
      <c r="L21" s="88">
        <f>K26*$B$21</f>
        <v>0</v>
      </c>
      <c r="M21" s="95">
        <f t="shared" ref="M21:M23" si="2">L21-K21</f>
        <v>0</v>
      </c>
    </row>
    <row r="22" spans="1:14" ht="15.5" x14ac:dyDescent="0.35">
      <c r="A22" s="91" t="s">
        <v>82</v>
      </c>
      <c r="B22" s="100">
        <v>0.6</v>
      </c>
      <c r="C22" s="95">
        <f t="shared" si="0"/>
        <v>60000</v>
      </c>
      <c r="F22" s="92"/>
      <c r="G22" s="88">
        <f>F26*$B$22</f>
        <v>0</v>
      </c>
      <c r="H22" s="95">
        <f t="shared" si="1"/>
        <v>0</v>
      </c>
      <c r="K22" s="92"/>
      <c r="L22" s="88">
        <f>K26*$B$22</f>
        <v>0</v>
      </c>
      <c r="M22" s="95">
        <f t="shared" si="2"/>
        <v>0</v>
      </c>
    </row>
    <row r="23" spans="1:14" ht="15.5" x14ac:dyDescent="0.35">
      <c r="A23" s="91"/>
      <c r="B23" s="100"/>
      <c r="C23" s="95">
        <f t="shared" si="0"/>
        <v>0</v>
      </c>
      <c r="F23" s="92"/>
      <c r="G23" s="88">
        <f>$F$26*B23</f>
        <v>0</v>
      </c>
      <c r="H23" s="95">
        <f t="shared" si="1"/>
        <v>0</v>
      </c>
      <c r="K23" s="92"/>
      <c r="L23" s="88">
        <f>$F$26*G23</f>
        <v>0</v>
      </c>
      <c r="M23" s="95">
        <f t="shared" si="2"/>
        <v>0</v>
      </c>
    </row>
    <row r="24" spans="1:14" ht="15.5" x14ac:dyDescent="0.35">
      <c r="A24" s="91"/>
      <c r="B24" s="100"/>
      <c r="C24" s="95">
        <f t="shared" si="0"/>
        <v>0</v>
      </c>
      <c r="F24" s="92"/>
      <c r="G24" s="88">
        <f>$F$26*B24</f>
        <v>0</v>
      </c>
      <c r="H24" s="95">
        <f>$D$5*G24</f>
        <v>0</v>
      </c>
      <c r="K24" s="92"/>
      <c r="L24" s="88">
        <f>$F$26*G24</f>
        <v>0</v>
      </c>
      <c r="M24" s="95">
        <f>$D$5*L24</f>
        <v>0</v>
      </c>
    </row>
    <row r="25" spans="1:14" ht="15.5" x14ac:dyDescent="0.35">
      <c r="A25" s="91"/>
      <c r="B25" s="100"/>
      <c r="C25" s="95">
        <f t="shared" si="0"/>
        <v>0</v>
      </c>
      <c r="F25" s="92"/>
      <c r="G25" s="88">
        <f>$F$26*B25</f>
        <v>0</v>
      </c>
      <c r="H25" s="95">
        <f>$D$5*G25</f>
        <v>0</v>
      </c>
      <c r="K25" s="92"/>
      <c r="L25" s="88">
        <f>$F$26*G25</f>
        <v>0</v>
      </c>
      <c r="M25" s="95">
        <f>$D$5*L25</f>
        <v>0</v>
      </c>
    </row>
    <row r="26" spans="1:14" ht="16" thickBot="1" x14ac:dyDescent="0.4">
      <c r="A26" s="83" t="s">
        <v>28</v>
      </c>
      <c r="B26" s="84">
        <f>SUM(B20:B25)</f>
        <v>1</v>
      </c>
      <c r="C26" s="96">
        <f>SUM(C20:C25)</f>
        <v>100000</v>
      </c>
      <c r="F26" s="89">
        <f>SUM(F20:F25)</f>
        <v>0</v>
      </c>
      <c r="G26" s="87">
        <f>SUM(G20:G25)</f>
        <v>0</v>
      </c>
      <c r="H26" s="96"/>
      <c r="K26" s="89">
        <f>SUM(K20:K25)</f>
        <v>0</v>
      </c>
      <c r="L26" s="87">
        <f>SUM(L20:L25)</f>
        <v>0</v>
      </c>
      <c r="M26" s="96"/>
    </row>
    <row r="27" spans="1:14" ht="15.5" x14ac:dyDescent="0.35">
      <c r="A27" s="70"/>
    </row>
    <row r="37" spans="1:5" x14ac:dyDescent="0.35">
      <c r="C37" s="69"/>
    </row>
    <row r="38" spans="1:5" x14ac:dyDescent="0.35">
      <c r="C38" s="69"/>
    </row>
    <row r="40" spans="1:5" x14ac:dyDescent="0.35">
      <c r="A40" s="110"/>
      <c r="B40" s="111"/>
      <c r="C40" s="106"/>
      <c r="D40" s="112"/>
      <c r="E40" s="112"/>
    </row>
    <row r="41" spans="1:5" x14ac:dyDescent="0.35">
      <c r="B41" s="112"/>
      <c r="C41" s="106"/>
      <c r="D41" s="112"/>
      <c r="E41" s="113"/>
    </row>
    <row r="42" spans="1:5" x14ac:dyDescent="0.35">
      <c r="B42" s="114"/>
      <c r="C42" s="113"/>
      <c r="D42" s="114"/>
      <c r="E42" s="113"/>
    </row>
    <row r="43" spans="1:5" x14ac:dyDescent="0.35">
      <c r="B43" s="112"/>
      <c r="C43" s="113"/>
      <c r="D43" s="112"/>
      <c r="E43" s="113"/>
    </row>
    <row r="44" spans="1:5" x14ac:dyDescent="0.35">
      <c r="A44" s="67"/>
      <c r="B44" s="107"/>
      <c r="C44" s="113"/>
      <c r="D44" s="112"/>
      <c r="E44" s="113"/>
    </row>
    <row r="45" spans="1:5" x14ac:dyDescent="0.35">
      <c r="B45" s="115"/>
      <c r="C45" s="116"/>
      <c r="D45" s="112"/>
      <c r="E45" s="113"/>
    </row>
    <row r="46" spans="1:5" x14ac:dyDescent="0.35">
      <c r="B46" s="112"/>
      <c r="C46" s="116"/>
      <c r="D46" s="112"/>
      <c r="E46" s="113"/>
    </row>
    <row r="47" spans="1:5" x14ac:dyDescent="0.35">
      <c r="B47" s="112"/>
      <c r="C47" s="116"/>
      <c r="D47" s="112"/>
      <c r="E47" s="113"/>
    </row>
    <row r="48" spans="1:5" x14ac:dyDescent="0.35">
      <c r="B48" s="108"/>
      <c r="C48" s="117"/>
      <c r="D48" s="107"/>
      <c r="E48" s="106"/>
    </row>
    <row r="49" spans="1:5" x14ac:dyDescent="0.35">
      <c r="B49" s="107"/>
      <c r="C49" s="117"/>
      <c r="D49" s="107"/>
      <c r="E49" s="106"/>
    </row>
    <row r="50" spans="1:5" x14ac:dyDescent="0.35">
      <c r="B50" s="108"/>
      <c r="C50" s="117"/>
      <c r="D50" s="107"/>
      <c r="E50" s="106"/>
    </row>
    <row r="51" spans="1:5" x14ac:dyDescent="0.35">
      <c r="B51" s="108"/>
      <c r="C51" s="117"/>
      <c r="D51" s="107"/>
      <c r="E51" s="106"/>
    </row>
    <row r="52" spans="1:5" x14ac:dyDescent="0.35">
      <c r="B52" s="107"/>
      <c r="C52" s="117"/>
      <c r="D52" s="107"/>
      <c r="E52" s="106"/>
    </row>
    <row r="53" spans="1:5" x14ac:dyDescent="0.35">
      <c r="A53" s="67"/>
      <c r="B53" s="109"/>
      <c r="C53" s="117"/>
      <c r="D53" s="107"/>
      <c r="E53" s="106"/>
    </row>
    <row r="54" spans="1:5" x14ac:dyDescent="0.35">
      <c r="B54" s="112"/>
      <c r="C54" s="116"/>
      <c r="D54" s="112"/>
      <c r="E54" s="113"/>
    </row>
    <row r="55" spans="1:5" x14ac:dyDescent="0.35">
      <c r="B55" s="109"/>
      <c r="C55" s="116"/>
      <c r="D55" s="112"/>
      <c r="E55" s="113"/>
    </row>
    <row r="56" spans="1:5" x14ac:dyDescent="0.35">
      <c r="B56" s="112"/>
      <c r="C56" s="113"/>
      <c r="D56" s="112"/>
      <c r="E56" s="113"/>
    </row>
    <row r="57" spans="1:5" x14ac:dyDescent="0.35">
      <c r="B57" s="112"/>
      <c r="C57" s="113"/>
      <c r="D57" s="112"/>
      <c r="E57" s="113"/>
    </row>
    <row r="58" spans="1:5" x14ac:dyDescent="0.35">
      <c r="D58" s="118"/>
      <c r="E58" s="119"/>
    </row>
    <row r="59" spans="1:5" x14ac:dyDescent="0.35">
      <c r="D59" s="107"/>
      <c r="E59" s="120"/>
    </row>
    <row r="60" spans="1:5" x14ac:dyDescent="0.35">
      <c r="D60" s="107"/>
      <c r="E60" s="120"/>
    </row>
    <row r="61" spans="1:5" x14ac:dyDescent="0.35">
      <c r="D61" s="107"/>
      <c r="E61" s="120"/>
    </row>
    <row r="62" spans="1:5" x14ac:dyDescent="0.35">
      <c r="D62" s="107"/>
      <c r="E62" s="120"/>
    </row>
    <row r="63" spans="1:5" x14ac:dyDescent="0.35">
      <c r="D63" s="112"/>
      <c r="E63" s="113"/>
    </row>
    <row r="64" spans="1:5" x14ac:dyDescent="0.35">
      <c r="D64" s="121"/>
      <c r="E64" s="122"/>
    </row>
  </sheetData>
  <dataConsolidate/>
  <mergeCells count="2">
    <mergeCell ref="B14:D14"/>
    <mergeCell ref="B8:D8"/>
  </mergeCells>
  <conditionalFormatting sqref="B26">
    <cfRule type="cellIs" dxfId="3" priority="16" operator="notEqual">
      <formula>100%</formula>
    </cfRule>
  </conditionalFormatting>
  <conditionalFormatting sqref="C26">
    <cfRule type="cellIs" dxfId="2" priority="6" operator="notEqual">
      <formula>$D$15</formula>
    </cfRule>
  </conditionalFormatting>
  <conditionalFormatting sqref="G26:H26">
    <cfRule type="cellIs" dxfId="1" priority="19" operator="notEqual">
      <formula>$I$14</formula>
    </cfRule>
  </conditionalFormatting>
  <conditionalFormatting sqref="L26:M26">
    <cfRule type="cellIs" dxfId="0" priority="1" operator="notEqual">
      <formula>N$14</formula>
    </cfRule>
  </conditionalFormatting>
  <dataValidations count="12">
    <dataValidation operator="equal" allowBlank="1" showInputMessage="1" showErrorMessage="1" errorTitle="100%" error="Should = 100%" prompt="Should = 100%" sqref="B26" xr:uid="{E6C1BFDA-379C-49CD-B845-D3E522BA5583}"/>
    <dataValidation operator="equal" allowBlank="1" showInputMessage="1" showErrorMessage="1" errorTitle="100%" sqref="G26 L26" xr:uid="{0E551DA3-ED9D-4BAC-9148-3B0E7C272E81}"/>
    <dataValidation allowBlank="1" showInputMessage="1" showErrorMessage="1" prompt="Populates from the current Fund Ticker Amounts." sqref="I14 N14" xr:uid="{7BE55CF2-8796-47D3-9B8E-65E290AC309E}"/>
    <dataValidation allowBlank="1" showInputMessage="1" showErrorMessage="1" prompt="_x000a_" sqref="H16 H14 M16 M14" xr:uid="{1A8F9C58-34E5-44DA-866B-D470DD49B123}"/>
    <dataValidation allowBlank="1" showInputMessage="1" showErrorMessage="1" prompt="Enter additions made since last meeting_x000a_" sqref="G15 L15" xr:uid="{35C255D8-6388-45C8-AD57-E2DFB2F0F16F}"/>
    <dataValidation allowBlank="1" showInputMessage="1" showErrorMessage="1" prompt="Enter all withdrawals made since last meeting" sqref="I15 N15" xr:uid="{CBD9BF64-F623-40C6-A5F3-B9E22533D40B}"/>
    <dataValidation allowBlank="1" showInputMessage="1" showErrorMessage="1" prompt="Current Value + Sum of Actual Dollars" sqref="I16 N16" xr:uid="{FCDE494D-A289-40CD-BEEF-21D436217EB9}"/>
    <dataValidation allowBlank="1" showInputMessage="1" showErrorMessage="1" prompt="Enter from the State Farm System" sqref="G17 L17" xr:uid="{241863B1-F349-44A2-AB72-45384732029A}"/>
    <dataValidation allowBlank="1" showInputMessage="1" showErrorMessage="1" prompt="Update Current Fund Amount" sqref="F20:F25 K20:K25" xr:uid="{2F294FCD-E96B-4BC2-8AA0-B13AABAFD128}"/>
    <dataValidation allowBlank="1" showInputMessage="1" showErrorMessage="1" prompt="Enter Fund Tickers" sqref="A20:A25" xr:uid="{7AE526F4-7002-439E-B62C-F5ACB808B19A}"/>
    <dataValidation allowBlank="1" showInputMessage="1" showErrorMessage="1" prompt="Enter Fund Allocations" sqref="B20:B25" xr:uid="{03B8EBDF-F680-4180-A80B-887036D454E3}"/>
    <dataValidation allowBlank="1" showInputMessage="1" showErrorMessage="1" prompt="Initial Investment + Additions - Withdrawals" sqref="L16 G16" xr:uid="{C6EF1934-D948-465D-89D7-D5A63225947A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7E5356-B339-4B23-BBA5-7480017B7E09}">
          <x14:formula1>
            <xm:f>'Data Validation'!$A$3:$A$4</xm:f>
          </x14:formula1>
          <xm:sqref>B10:B12 B15</xm:sqref>
        </x14:dataValidation>
        <x14:dataValidation type="list" allowBlank="1" showInputMessage="1" showErrorMessage="1" xr:uid="{9DD963E8-3AE0-4920-960E-60B9425CB08B}">
          <x14:formula1>
            <xm:f>'Data Validation'!A3:A4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CB04-9F28-40F7-A46E-4E6FD7C2FEDC}">
  <dimension ref="A1:P25"/>
  <sheetViews>
    <sheetView zoomScaleNormal="100" workbookViewId="0">
      <selection activeCell="D32" sqref="D31:D32"/>
    </sheetView>
  </sheetViews>
  <sheetFormatPr defaultColWidth="8.81640625" defaultRowHeight="14.5" x14ac:dyDescent="0.35"/>
  <cols>
    <col min="1" max="1" width="20" customWidth="1"/>
    <col min="2" max="2" width="21.453125" customWidth="1"/>
    <col min="4" max="4" width="22.1796875" customWidth="1"/>
    <col min="5" max="5" width="11.1796875" customWidth="1"/>
    <col min="6" max="6" width="9.54296875" bestFit="1" customWidth="1"/>
    <col min="7" max="7" width="17.81640625" customWidth="1"/>
    <col min="8" max="8" width="15.1796875" customWidth="1"/>
    <col min="9" max="9" width="14.453125" customWidth="1"/>
  </cols>
  <sheetData>
    <row r="1" spans="1:16" ht="15.5" x14ac:dyDescent="0.35">
      <c r="A1" s="2" t="s">
        <v>0</v>
      </c>
      <c r="E1" s="1"/>
      <c r="F1" s="1"/>
      <c r="G1" s="1"/>
      <c r="H1" s="5" t="s">
        <v>26</v>
      </c>
      <c r="I1" s="5"/>
      <c r="J1" s="5"/>
      <c r="K1" s="5"/>
      <c r="L1" s="1"/>
      <c r="M1" s="1"/>
    </row>
    <row r="2" spans="1:16" ht="15" thickBot="1" x14ac:dyDescent="0.4">
      <c r="E2" s="1"/>
      <c r="F2" s="1"/>
      <c r="G2" s="1"/>
      <c r="H2" s="5" t="s">
        <v>27</v>
      </c>
      <c r="I2" s="1"/>
      <c r="J2" s="1"/>
      <c r="K2" s="1"/>
      <c r="L2" s="1"/>
      <c r="M2" s="1"/>
      <c r="N2" s="1"/>
      <c r="O2" s="1"/>
    </row>
    <row r="3" spans="1:16" x14ac:dyDescent="0.35">
      <c r="A3" t="s">
        <v>1</v>
      </c>
      <c r="D3" s="20" t="s">
        <v>3</v>
      </c>
      <c r="E3" s="8">
        <v>45393</v>
      </c>
      <c r="F3" s="9"/>
      <c r="G3" s="7">
        <v>45758</v>
      </c>
      <c r="H3" s="8"/>
      <c r="I3" s="9"/>
      <c r="J3" s="1"/>
      <c r="K3" s="1"/>
      <c r="L3" s="1"/>
      <c r="M3" s="1"/>
      <c r="N3" s="1"/>
      <c r="O3" s="1"/>
    </row>
    <row r="4" spans="1:16" ht="15" thickBot="1" x14ac:dyDescent="0.4">
      <c r="A4" t="s">
        <v>2</v>
      </c>
      <c r="D4" s="21"/>
      <c r="E4" s="1"/>
      <c r="F4" s="11"/>
      <c r="G4" s="10"/>
      <c r="H4" s="1"/>
      <c r="I4" s="11"/>
      <c r="J4" s="1"/>
      <c r="K4" s="1"/>
      <c r="L4" s="1"/>
      <c r="M4" s="1"/>
      <c r="N4" s="1"/>
      <c r="O4" s="1"/>
    </row>
    <row r="5" spans="1:16" ht="15" thickBot="1" x14ac:dyDescent="0.4">
      <c r="D5" s="3" t="s">
        <v>4</v>
      </c>
      <c r="E5" s="12">
        <v>147000</v>
      </c>
      <c r="F5" s="11"/>
      <c r="G5" s="10" t="s">
        <v>7</v>
      </c>
      <c r="H5" s="31">
        <v>168500</v>
      </c>
      <c r="I5" s="11"/>
      <c r="J5" s="1"/>
      <c r="K5" s="1"/>
      <c r="L5" s="1"/>
      <c r="M5" s="1"/>
      <c r="N5" s="1"/>
      <c r="O5" s="1"/>
    </row>
    <row r="6" spans="1:16" x14ac:dyDescent="0.35">
      <c r="A6" t="s">
        <v>1</v>
      </c>
      <c r="D6" s="21" t="s">
        <v>17</v>
      </c>
      <c r="E6" s="1" t="s">
        <v>24</v>
      </c>
      <c r="F6" s="11"/>
      <c r="G6" s="10"/>
      <c r="H6" s="1"/>
      <c r="I6" s="11"/>
      <c r="J6" s="1"/>
      <c r="K6" s="1"/>
      <c r="L6" s="1"/>
      <c r="M6" s="1"/>
      <c r="N6" s="1"/>
      <c r="O6" s="1"/>
    </row>
    <row r="7" spans="1:16" x14ac:dyDescent="0.35">
      <c r="A7" t="s">
        <v>2</v>
      </c>
      <c r="D7" s="21"/>
      <c r="E7" s="1"/>
      <c r="F7" s="11"/>
      <c r="G7" s="10"/>
      <c r="H7" s="1"/>
      <c r="I7" s="11"/>
      <c r="J7" s="1"/>
      <c r="K7" s="1"/>
      <c r="L7" s="1"/>
      <c r="M7" s="1"/>
      <c r="N7" s="1"/>
      <c r="O7" s="1"/>
    </row>
    <row r="8" spans="1:16" x14ac:dyDescent="0.35">
      <c r="D8" s="21"/>
      <c r="E8" s="1"/>
      <c r="F8" s="11"/>
      <c r="G8" s="10"/>
      <c r="H8" s="1"/>
      <c r="I8" s="11"/>
      <c r="J8" s="1"/>
      <c r="K8" s="1"/>
      <c r="L8" s="1"/>
      <c r="M8" s="1"/>
      <c r="N8" s="1"/>
      <c r="O8" s="1"/>
    </row>
    <row r="9" spans="1:16" x14ac:dyDescent="0.35">
      <c r="A9" t="s">
        <v>25</v>
      </c>
      <c r="D9" s="21" t="s">
        <v>5</v>
      </c>
      <c r="E9" s="12"/>
      <c r="F9" s="14"/>
      <c r="G9" s="13" t="s">
        <v>5</v>
      </c>
      <c r="H9" s="31">
        <v>12000</v>
      </c>
      <c r="I9" s="14"/>
      <c r="J9" s="4"/>
      <c r="K9" s="4"/>
      <c r="L9" s="4"/>
      <c r="M9" s="4"/>
      <c r="N9" s="4"/>
      <c r="O9" s="4"/>
      <c r="P9" s="6"/>
    </row>
    <row r="10" spans="1:16" x14ac:dyDescent="0.35">
      <c r="A10" t="s">
        <v>13</v>
      </c>
      <c r="D10" s="21" t="s">
        <v>6</v>
      </c>
      <c r="E10" s="12"/>
      <c r="F10" s="14"/>
      <c r="G10" s="13"/>
      <c r="H10" s="12"/>
      <c r="I10" s="14"/>
      <c r="J10" s="4"/>
      <c r="K10" s="4"/>
      <c r="L10" s="4"/>
      <c r="M10" s="4"/>
      <c r="N10" s="4"/>
      <c r="O10" s="4"/>
      <c r="P10" s="6"/>
    </row>
    <row r="11" spans="1:16" x14ac:dyDescent="0.35">
      <c r="D11" s="21" t="s">
        <v>18</v>
      </c>
      <c r="E11" s="12"/>
      <c r="F11" s="14"/>
      <c r="G11" s="13" t="s">
        <v>32</v>
      </c>
      <c r="H11" s="12">
        <f>E5+H9</f>
        <v>159000</v>
      </c>
      <c r="I11" s="14"/>
      <c r="J11" s="4"/>
      <c r="K11" s="4"/>
      <c r="L11" s="4"/>
      <c r="M11" s="4"/>
      <c r="N11" s="4"/>
      <c r="O11" s="4"/>
      <c r="P11" s="6"/>
    </row>
    <row r="12" spans="1:16" x14ac:dyDescent="0.35">
      <c r="D12" s="21" t="s">
        <v>19</v>
      </c>
      <c r="E12" s="12"/>
      <c r="F12" s="14"/>
      <c r="G12" s="13" t="s">
        <v>19</v>
      </c>
      <c r="H12" s="12">
        <v>163212</v>
      </c>
      <c r="I12" s="14"/>
      <c r="J12" s="4"/>
      <c r="K12" s="4"/>
      <c r="L12" s="4"/>
      <c r="M12" s="4"/>
      <c r="N12" s="4"/>
      <c r="O12" s="4"/>
      <c r="P12" s="6"/>
    </row>
    <row r="13" spans="1:16" ht="15" thickBot="1" x14ac:dyDescent="0.4">
      <c r="D13" s="21"/>
      <c r="E13" s="12"/>
      <c r="F13" s="14"/>
      <c r="G13" s="13"/>
      <c r="H13" s="12"/>
      <c r="I13" s="14"/>
      <c r="J13" s="4"/>
      <c r="K13" s="4"/>
      <c r="L13" s="4"/>
      <c r="M13" s="4"/>
      <c r="N13" s="4"/>
      <c r="O13" s="4"/>
      <c r="P13" s="6"/>
    </row>
    <row r="14" spans="1:16" ht="15" thickBot="1" x14ac:dyDescent="0.4">
      <c r="D14" s="3" t="s">
        <v>7</v>
      </c>
      <c r="E14" s="12"/>
      <c r="F14" s="14"/>
      <c r="G14" s="13"/>
      <c r="H14" s="12"/>
      <c r="I14" s="14"/>
      <c r="J14" s="4"/>
      <c r="K14" s="4"/>
      <c r="L14" s="4"/>
      <c r="M14" s="4"/>
      <c r="N14" s="4"/>
      <c r="O14" s="4"/>
      <c r="P14" s="6"/>
    </row>
    <row r="15" spans="1:16" x14ac:dyDescent="0.35">
      <c r="A15" t="s">
        <v>9</v>
      </c>
      <c r="D15" s="21"/>
      <c r="E15" s="1"/>
      <c r="F15" s="11"/>
      <c r="G15" s="10"/>
      <c r="H15" s="1"/>
      <c r="I15" s="11"/>
      <c r="J15" s="1"/>
      <c r="K15" s="1"/>
      <c r="L15" s="1"/>
      <c r="M15" s="1"/>
      <c r="N15" s="1"/>
      <c r="O15" s="1"/>
    </row>
    <row r="16" spans="1:16" x14ac:dyDescent="0.35">
      <c r="D16" s="21" t="s">
        <v>8</v>
      </c>
      <c r="E16" s="1"/>
      <c r="F16" s="11"/>
      <c r="G16" s="10"/>
      <c r="H16" s="1"/>
      <c r="I16" s="11"/>
      <c r="J16" s="1"/>
      <c r="K16" s="1"/>
      <c r="L16" s="1"/>
      <c r="M16" s="1"/>
      <c r="N16" s="1"/>
      <c r="O16" s="1"/>
    </row>
    <row r="17" spans="1:15" x14ac:dyDescent="0.35">
      <c r="A17" t="s">
        <v>10</v>
      </c>
      <c r="D17" s="21"/>
      <c r="E17" s="1"/>
      <c r="F17" s="11"/>
      <c r="G17" s="10"/>
      <c r="H17" s="1"/>
      <c r="I17" s="11"/>
      <c r="J17" s="1"/>
      <c r="K17" s="1"/>
      <c r="L17" s="1"/>
      <c r="M17" s="1"/>
      <c r="N17" s="1"/>
      <c r="O17" s="1"/>
    </row>
    <row r="18" spans="1:15" x14ac:dyDescent="0.35">
      <c r="A18" t="s">
        <v>11</v>
      </c>
      <c r="D18" s="21"/>
      <c r="E18" s="1"/>
      <c r="F18" s="11"/>
      <c r="G18" s="10"/>
      <c r="H18" s="1"/>
      <c r="I18" s="11"/>
      <c r="J18" s="1"/>
      <c r="K18" s="1"/>
      <c r="L18" s="1"/>
      <c r="M18" s="1"/>
      <c r="N18" s="1"/>
      <c r="O18" s="1"/>
    </row>
    <row r="19" spans="1:15" x14ac:dyDescent="0.35">
      <c r="D19" s="21" t="s">
        <v>12</v>
      </c>
      <c r="E19" s="22"/>
      <c r="F19" s="11"/>
      <c r="G19" s="27" t="s">
        <v>29</v>
      </c>
      <c r="H19" s="28" t="s">
        <v>30</v>
      </c>
      <c r="I19" s="29" t="s">
        <v>31</v>
      </c>
      <c r="J19" s="1"/>
      <c r="K19" s="1"/>
      <c r="L19" s="1"/>
      <c r="M19" s="1"/>
      <c r="N19" s="1"/>
      <c r="O19" s="1"/>
    </row>
    <row r="20" spans="1:15" x14ac:dyDescent="0.35">
      <c r="A20" t="s">
        <v>14</v>
      </c>
      <c r="D20" s="23" t="s">
        <v>20</v>
      </c>
      <c r="E20" s="24">
        <v>0.25</v>
      </c>
      <c r="F20" s="16">
        <f>E5*E20</f>
        <v>36750</v>
      </c>
      <c r="G20" s="13">
        <v>63250</v>
      </c>
      <c r="H20" s="15">
        <f>H5*E20</f>
        <v>42125</v>
      </c>
      <c r="I20" s="30">
        <f>H20-G20</f>
        <v>-21125</v>
      </c>
      <c r="J20" s="1"/>
      <c r="K20" s="1"/>
      <c r="L20" s="1"/>
      <c r="M20" s="1"/>
      <c r="N20" s="1"/>
      <c r="O20" s="1"/>
    </row>
    <row r="21" spans="1:15" x14ac:dyDescent="0.35">
      <c r="A21" t="s">
        <v>15</v>
      </c>
      <c r="D21" s="23" t="s">
        <v>21</v>
      </c>
      <c r="E21" s="24">
        <v>0.25</v>
      </c>
      <c r="F21" s="16">
        <f>E5*E21</f>
        <v>36750</v>
      </c>
      <c r="G21" s="13">
        <v>50000</v>
      </c>
      <c r="H21" s="15">
        <f>H5*E21</f>
        <v>42125</v>
      </c>
      <c r="I21" s="30">
        <f t="shared" ref="I21:I23" si="0">H21-G21</f>
        <v>-7875</v>
      </c>
      <c r="J21" s="1"/>
      <c r="K21" s="1"/>
      <c r="L21" s="1"/>
      <c r="M21" s="1"/>
      <c r="N21" s="1"/>
      <c r="O21" s="1"/>
    </row>
    <row r="22" spans="1:15" x14ac:dyDescent="0.35">
      <c r="A22" t="s">
        <v>16</v>
      </c>
      <c r="D22" s="23" t="s">
        <v>22</v>
      </c>
      <c r="E22" s="24">
        <v>0.35</v>
      </c>
      <c r="F22" s="16">
        <f>E5*E22</f>
        <v>51450</v>
      </c>
      <c r="G22" s="13">
        <v>40250</v>
      </c>
      <c r="H22" s="15">
        <f>H5*E22</f>
        <v>58974.999999999993</v>
      </c>
      <c r="I22" s="30">
        <f t="shared" si="0"/>
        <v>18724.999999999993</v>
      </c>
      <c r="J22" s="1"/>
      <c r="K22" s="1"/>
      <c r="L22" s="1"/>
      <c r="M22" s="1"/>
      <c r="N22" s="1"/>
      <c r="O22" s="1"/>
    </row>
    <row r="23" spans="1:15" x14ac:dyDescent="0.35">
      <c r="D23" s="23" t="s">
        <v>23</v>
      </c>
      <c r="E23" s="24">
        <v>0.15</v>
      </c>
      <c r="F23" s="16">
        <f>E5*E23</f>
        <v>22050</v>
      </c>
      <c r="G23" s="13">
        <v>15000</v>
      </c>
      <c r="H23" s="15">
        <f>H5*E23</f>
        <v>25275</v>
      </c>
      <c r="I23" s="30">
        <f t="shared" si="0"/>
        <v>10275</v>
      </c>
      <c r="J23" s="1"/>
      <c r="K23" s="1"/>
      <c r="L23" s="1"/>
      <c r="M23" s="1"/>
      <c r="N23" s="1"/>
      <c r="O23" s="1"/>
    </row>
    <row r="24" spans="1:15" x14ac:dyDescent="0.35">
      <c r="D24" s="21"/>
      <c r="E24" s="22"/>
      <c r="F24" s="11"/>
      <c r="G24" s="10"/>
      <c r="H24" s="1"/>
      <c r="I24" s="11"/>
      <c r="J24" s="1"/>
      <c r="K24" s="1"/>
      <c r="L24" s="1"/>
      <c r="M24" s="1"/>
      <c r="N24" s="1"/>
      <c r="O24" s="1"/>
    </row>
    <row r="25" spans="1:15" ht="15" thickBot="1" x14ac:dyDescent="0.4">
      <c r="D25" s="25" t="s">
        <v>28</v>
      </c>
      <c r="E25" s="26"/>
      <c r="F25" s="19">
        <f>SUM(F20:F23)</f>
        <v>147000</v>
      </c>
      <c r="G25" s="17">
        <f t="shared" ref="G25:H25" si="1">SUM(G20:G23)</f>
        <v>168500</v>
      </c>
      <c r="H25" s="18">
        <f t="shared" si="1"/>
        <v>168500</v>
      </c>
      <c r="I25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A12C-745D-495A-8590-EE294212B892}">
  <dimension ref="A1:P25"/>
  <sheetViews>
    <sheetView zoomScale="96" zoomScaleNormal="96" workbookViewId="0">
      <selection activeCell="A16" sqref="A16"/>
    </sheetView>
  </sheetViews>
  <sheetFormatPr defaultColWidth="8.81640625" defaultRowHeight="14.5" x14ac:dyDescent="0.35"/>
  <cols>
    <col min="1" max="1" width="30.81640625" bestFit="1" customWidth="1"/>
    <col min="2" max="2" width="35.1796875" customWidth="1"/>
    <col min="3" max="3" width="37.453125" customWidth="1"/>
    <col min="4" max="4" width="39.81640625" bestFit="1" customWidth="1"/>
    <col min="5" max="5" width="34" customWidth="1"/>
    <col min="6" max="6" width="38.453125" customWidth="1"/>
    <col min="7" max="7" width="17.81640625" customWidth="1"/>
    <col min="8" max="8" width="15.1796875" customWidth="1"/>
    <col min="9" max="9" width="14.453125" customWidth="1"/>
    <col min="10" max="10" width="18.7265625" bestFit="1" customWidth="1"/>
    <col min="11" max="12" width="16.26953125" bestFit="1" customWidth="1"/>
  </cols>
  <sheetData>
    <row r="1" spans="1:16" ht="15.5" x14ac:dyDescent="0.35">
      <c r="A1" s="2" t="s">
        <v>0</v>
      </c>
      <c r="D1" s="39" t="s">
        <v>48</v>
      </c>
      <c r="E1" s="48" t="s">
        <v>65</v>
      </c>
      <c r="F1" s="31" t="s">
        <v>46</v>
      </c>
      <c r="G1" s="1"/>
      <c r="H1" s="5" t="s">
        <v>26</v>
      </c>
      <c r="I1" s="5"/>
      <c r="J1" s="5"/>
      <c r="K1" s="5"/>
      <c r="L1" s="1"/>
      <c r="M1" s="1"/>
    </row>
    <row r="2" spans="1:16" ht="15" thickBot="1" x14ac:dyDescent="0.4">
      <c r="E2" s="1"/>
      <c r="F2" s="37" t="s">
        <v>47</v>
      </c>
      <c r="G2" s="1"/>
      <c r="H2" s="5" t="s">
        <v>27</v>
      </c>
      <c r="I2" s="1"/>
      <c r="J2" s="1"/>
      <c r="K2" s="1"/>
      <c r="L2" s="1"/>
      <c r="M2" s="1"/>
      <c r="N2" s="1"/>
      <c r="O2" s="1"/>
    </row>
    <row r="3" spans="1:16" x14ac:dyDescent="0.35">
      <c r="A3" t="s">
        <v>1</v>
      </c>
      <c r="B3" t="s">
        <v>33</v>
      </c>
      <c r="D3" s="20" t="s">
        <v>3</v>
      </c>
      <c r="E3" s="41">
        <v>45382</v>
      </c>
      <c r="F3" s="9"/>
      <c r="G3" s="7" t="s">
        <v>38</v>
      </c>
      <c r="H3" s="8"/>
      <c r="I3" s="9"/>
      <c r="J3" s="7" t="s">
        <v>38</v>
      </c>
      <c r="K3" s="8"/>
      <c r="L3" s="9"/>
      <c r="M3" s="1"/>
      <c r="N3" s="1"/>
      <c r="O3" s="1"/>
    </row>
    <row r="4" spans="1:16" ht="15" thickBot="1" x14ac:dyDescent="0.4">
      <c r="A4" t="s">
        <v>2</v>
      </c>
      <c r="D4" s="21"/>
      <c r="E4" s="1"/>
      <c r="F4" s="11"/>
      <c r="G4" s="10"/>
      <c r="H4" s="1"/>
      <c r="I4" s="11"/>
      <c r="J4" s="10"/>
      <c r="K4" s="1"/>
      <c r="L4" s="11"/>
      <c r="M4" s="1"/>
      <c r="N4" s="1"/>
      <c r="O4" s="1"/>
    </row>
    <row r="5" spans="1:16" ht="15" thickBot="1" x14ac:dyDescent="0.4">
      <c r="D5" s="3" t="s">
        <v>4</v>
      </c>
      <c r="E5" s="31">
        <v>107685</v>
      </c>
      <c r="F5" s="11"/>
      <c r="G5" s="10" t="s">
        <v>7</v>
      </c>
      <c r="H5" s="31">
        <v>168500</v>
      </c>
      <c r="I5" s="11"/>
      <c r="J5" s="10" t="s">
        <v>7</v>
      </c>
      <c r="K5" s="31">
        <v>188000</v>
      </c>
      <c r="L5" s="11"/>
      <c r="M5" s="1"/>
      <c r="N5" s="1"/>
      <c r="O5" s="1"/>
    </row>
    <row r="6" spans="1:16" x14ac:dyDescent="0.35">
      <c r="A6" t="s">
        <v>1</v>
      </c>
      <c r="D6" s="21" t="s">
        <v>17</v>
      </c>
      <c r="E6" s="43" t="s">
        <v>45</v>
      </c>
      <c r="F6" s="46" t="s">
        <v>60</v>
      </c>
      <c r="G6" s="10"/>
      <c r="H6" s="1"/>
      <c r="I6" s="11"/>
      <c r="J6" s="10"/>
      <c r="K6" s="1"/>
      <c r="L6" s="11"/>
      <c r="M6" s="1"/>
      <c r="N6" s="1"/>
      <c r="O6" s="1"/>
    </row>
    <row r="7" spans="1:16" x14ac:dyDescent="0.35">
      <c r="A7" t="s">
        <v>2</v>
      </c>
      <c r="D7" s="21"/>
      <c r="E7" s="1"/>
      <c r="F7" s="46"/>
      <c r="G7" s="10"/>
      <c r="H7" s="1"/>
      <c r="I7" s="11"/>
      <c r="J7" s="10"/>
      <c r="K7" s="1"/>
      <c r="L7" s="11"/>
      <c r="M7" s="1"/>
      <c r="N7" s="1"/>
      <c r="O7" s="1"/>
    </row>
    <row r="8" spans="1:16" x14ac:dyDescent="0.35">
      <c r="D8" s="21"/>
      <c r="E8" s="1"/>
      <c r="F8" s="46"/>
      <c r="G8" s="10"/>
      <c r="H8" s="1"/>
      <c r="I8" s="11"/>
      <c r="J8" s="10"/>
      <c r="K8" s="1"/>
      <c r="L8" s="11"/>
      <c r="M8" s="1"/>
      <c r="N8" s="1"/>
      <c r="O8" s="1"/>
    </row>
    <row r="9" spans="1:16" ht="43.5" x14ac:dyDescent="0.35">
      <c r="A9" t="s">
        <v>25</v>
      </c>
      <c r="B9" t="s">
        <v>39</v>
      </c>
      <c r="D9" s="21" t="s">
        <v>5</v>
      </c>
      <c r="E9" s="44" t="s">
        <v>50</v>
      </c>
      <c r="F9" s="47" t="s">
        <v>61</v>
      </c>
      <c r="G9" s="13" t="s">
        <v>5</v>
      </c>
      <c r="H9" s="31">
        <v>12000</v>
      </c>
      <c r="I9" s="14"/>
      <c r="J9" s="13" t="s">
        <v>5</v>
      </c>
      <c r="K9" s="31">
        <v>12000</v>
      </c>
      <c r="L9" s="14"/>
      <c r="M9" s="4"/>
      <c r="N9" s="4"/>
      <c r="O9" s="4"/>
      <c r="P9" s="6"/>
    </row>
    <row r="10" spans="1:16" x14ac:dyDescent="0.35">
      <c r="A10" t="s">
        <v>13</v>
      </c>
      <c r="B10" t="s">
        <v>40</v>
      </c>
      <c r="D10" s="21" t="s">
        <v>6</v>
      </c>
      <c r="E10" s="31"/>
      <c r="F10" s="47"/>
      <c r="G10" s="13"/>
      <c r="H10" s="12"/>
      <c r="I10" s="14"/>
      <c r="J10" s="13"/>
      <c r="K10" s="12"/>
      <c r="L10" s="14"/>
      <c r="M10" s="4"/>
      <c r="N10" s="4"/>
      <c r="O10" s="4"/>
      <c r="P10" s="6"/>
    </row>
    <row r="11" spans="1:16" ht="29" x14ac:dyDescent="0.35">
      <c r="D11" s="21" t="s">
        <v>18</v>
      </c>
      <c r="E11" s="44" t="s">
        <v>52</v>
      </c>
      <c r="F11" s="47" t="s">
        <v>61</v>
      </c>
      <c r="G11" s="13" t="s">
        <v>32</v>
      </c>
      <c r="H11" s="37">
        <f>E5+H9</f>
        <v>119685</v>
      </c>
      <c r="I11" s="14"/>
      <c r="J11" s="13" t="s">
        <v>32</v>
      </c>
      <c r="K11" s="37">
        <f>H5+K9</f>
        <v>180500</v>
      </c>
      <c r="L11" s="14"/>
      <c r="M11" s="4"/>
      <c r="N11" s="4"/>
      <c r="O11" s="4"/>
      <c r="P11" s="6"/>
    </row>
    <row r="12" spans="1:16" ht="43.5" x14ac:dyDescent="0.35">
      <c r="C12" s="45" t="s">
        <v>54</v>
      </c>
      <c r="D12" s="21" t="s">
        <v>19</v>
      </c>
      <c r="E12" s="44" t="s">
        <v>51</v>
      </c>
      <c r="F12" s="47" t="s">
        <v>62</v>
      </c>
      <c r="G12" s="13" t="s">
        <v>19</v>
      </c>
      <c r="H12" s="31">
        <v>107685</v>
      </c>
      <c r="I12" s="14"/>
      <c r="J12" s="13" t="s">
        <v>19</v>
      </c>
      <c r="K12" s="31">
        <v>163212</v>
      </c>
      <c r="L12" s="14"/>
      <c r="M12" s="4"/>
      <c r="N12" s="4"/>
      <c r="O12" s="4"/>
      <c r="P12" s="6"/>
    </row>
    <row r="13" spans="1:16" ht="15" thickBot="1" x14ac:dyDescent="0.4">
      <c r="C13" s="45"/>
      <c r="D13" s="21"/>
      <c r="E13" s="12"/>
      <c r="F13" s="47"/>
      <c r="G13" s="13"/>
      <c r="H13" s="12"/>
      <c r="I13" s="14"/>
      <c r="J13" s="13"/>
      <c r="K13" s="12"/>
      <c r="L13" s="14"/>
      <c r="M13" s="4"/>
      <c r="N13" s="4"/>
      <c r="O13" s="4"/>
      <c r="P13" s="6"/>
    </row>
    <row r="14" spans="1:16" ht="15" thickBot="1" x14ac:dyDescent="0.4">
      <c r="C14" s="45"/>
      <c r="D14" s="3" t="s">
        <v>7</v>
      </c>
      <c r="E14" s="42" t="s">
        <v>49</v>
      </c>
      <c r="F14" s="47" t="s">
        <v>63</v>
      </c>
      <c r="G14" s="13"/>
      <c r="H14" s="12"/>
      <c r="I14" s="14"/>
      <c r="J14" s="13"/>
      <c r="K14" s="12"/>
      <c r="L14" s="14"/>
      <c r="M14" s="4"/>
      <c r="N14" s="4"/>
      <c r="O14" s="4"/>
      <c r="P14" s="6"/>
    </row>
    <row r="15" spans="1:16" x14ac:dyDescent="0.35">
      <c r="A15" t="s">
        <v>9</v>
      </c>
      <c r="B15" s="39" t="s">
        <v>41</v>
      </c>
      <c r="C15" s="45" t="s">
        <v>53</v>
      </c>
      <c r="D15" s="21"/>
      <c r="E15" s="1"/>
      <c r="F15" s="46"/>
      <c r="G15" s="10"/>
      <c r="H15" s="1"/>
      <c r="I15" s="11"/>
      <c r="J15" s="10"/>
      <c r="K15" s="1"/>
      <c r="L15" s="11"/>
      <c r="M15" s="1"/>
      <c r="N15" s="1"/>
      <c r="O15" s="1"/>
    </row>
    <row r="16" spans="1:16" x14ac:dyDescent="0.35">
      <c r="C16" s="45"/>
      <c r="D16" s="21" t="s">
        <v>8</v>
      </c>
      <c r="E16" s="42" t="s">
        <v>49</v>
      </c>
      <c r="F16" s="46" t="s">
        <v>64</v>
      </c>
      <c r="G16" s="10"/>
      <c r="H16" s="1"/>
      <c r="I16" s="11"/>
      <c r="J16" s="10"/>
      <c r="K16" s="1"/>
      <c r="L16" s="11"/>
      <c r="M16" s="1"/>
      <c r="N16" s="1"/>
      <c r="O16" s="1"/>
    </row>
    <row r="17" spans="1:15" x14ac:dyDescent="0.35">
      <c r="A17" t="s">
        <v>10</v>
      </c>
      <c r="B17" s="39" t="s">
        <v>42</v>
      </c>
      <c r="C17" s="45" t="s">
        <v>55</v>
      </c>
      <c r="D17" s="21"/>
      <c r="E17" s="1"/>
      <c r="F17" s="11"/>
      <c r="G17" s="10"/>
      <c r="H17" s="1"/>
      <c r="I17" s="11"/>
      <c r="J17" s="10"/>
      <c r="K17" s="1"/>
      <c r="L17" s="11"/>
      <c r="M17" s="1"/>
      <c r="N17" s="1"/>
      <c r="O17" s="1"/>
    </row>
    <row r="18" spans="1:15" ht="43.5" x14ac:dyDescent="0.35">
      <c r="A18" t="s">
        <v>11</v>
      </c>
      <c r="B18" s="40" t="s">
        <v>43</v>
      </c>
      <c r="C18" s="45" t="s">
        <v>56</v>
      </c>
      <c r="D18" s="21"/>
      <c r="E18" s="1"/>
      <c r="F18" s="11"/>
      <c r="G18" s="10"/>
      <c r="H18" s="1"/>
      <c r="I18" s="11"/>
      <c r="J18" s="10"/>
      <c r="K18" s="1"/>
      <c r="L18" s="11"/>
      <c r="M18" s="1"/>
      <c r="N18" s="1"/>
      <c r="O18" s="1"/>
    </row>
    <row r="19" spans="1:15" x14ac:dyDescent="0.35">
      <c r="B19" s="39"/>
      <c r="C19" s="45"/>
      <c r="D19" s="21" t="s">
        <v>12</v>
      </c>
      <c r="E19" s="22"/>
      <c r="F19" s="11"/>
      <c r="G19" s="27" t="s">
        <v>29</v>
      </c>
      <c r="H19" s="28" t="s">
        <v>30</v>
      </c>
      <c r="I19" s="29" t="s">
        <v>31</v>
      </c>
      <c r="J19" s="27" t="s">
        <v>29</v>
      </c>
      <c r="K19" s="28" t="s">
        <v>30</v>
      </c>
      <c r="L19" s="29" t="s">
        <v>31</v>
      </c>
      <c r="M19" s="1"/>
      <c r="N19" s="1"/>
      <c r="O19" s="1"/>
    </row>
    <row r="20" spans="1:15" x14ac:dyDescent="0.35">
      <c r="A20" t="s">
        <v>14</v>
      </c>
      <c r="B20" s="39" t="s">
        <v>44</v>
      </c>
      <c r="C20" s="45" t="s">
        <v>57</v>
      </c>
      <c r="D20" s="32" t="s">
        <v>34</v>
      </c>
      <c r="E20" s="33">
        <v>0.25</v>
      </c>
      <c r="F20" s="34">
        <f>E5*E20</f>
        <v>26921.25</v>
      </c>
      <c r="G20" s="35">
        <v>63250</v>
      </c>
      <c r="H20" s="36">
        <f>H5*E20</f>
        <v>42125</v>
      </c>
      <c r="I20" s="34">
        <f>H20-G20</f>
        <v>-21125</v>
      </c>
      <c r="J20" s="35">
        <v>63250</v>
      </c>
      <c r="K20" s="36">
        <f>K5*H20</f>
        <v>7919500000</v>
      </c>
      <c r="L20" s="34">
        <f>K20-J20</f>
        <v>7919436750</v>
      </c>
      <c r="M20" s="1"/>
      <c r="N20" s="1"/>
      <c r="O20" s="1"/>
    </row>
    <row r="21" spans="1:15" x14ac:dyDescent="0.35">
      <c r="A21" t="s">
        <v>15</v>
      </c>
      <c r="B21" s="39" t="s">
        <v>45</v>
      </c>
      <c r="C21" s="45" t="s">
        <v>58</v>
      </c>
      <c r="D21" s="32" t="s">
        <v>35</v>
      </c>
      <c r="E21" s="33">
        <v>0.5</v>
      </c>
      <c r="F21" s="34">
        <f>E5*E21</f>
        <v>53842.5</v>
      </c>
      <c r="G21" s="35">
        <v>50000</v>
      </c>
      <c r="H21" s="36">
        <f>H5*E21</f>
        <v>84250</v>
      </c>
      <c r="I21" s="34">
        <f t="shared" ref="I21:I23" si="0">H21-G21</f>
        <v>34250</v>
      </c>
      <c r="J21" s="35">
        <v>50000</v>
      </c>
      <c r="K21" s="36">
        <f>K5*H21</f>
        <v>15839000000</v>
      </c>
      <c r="L21" s="34">
        <f t="shared" ref="L21:L23" si="1">K21-J21</f>
        <v>15838950000</v>
      </c>
      <c r="M21" s="1"/>
      <c r="N21" s="1"/>
      <c r="O21" s="1"/>
    </row>
    <row r="22" spans="1:15" x14ac:dyDescent="0.35">
      <c r="A22" t="s">
        <v>16</v>
      </c>
      <c r="B22" s="39" t="s">
        <v>45</v>
      </c>
      <c r="C22" s="45" t="s">
        <v>59</v>
      </c>
      <c r="D22" s="32" t="s">
        <v>36</v>
      </c>
      <c r="E22" s="33">
        <v>0.25</v>
      </c>
      <c r="F22" s="34">
        <f>E5*E22</f>
        <v>26921.25</v>
      </c>
      <c r="G22" s="35">
        <v>40250</v>
      </c>
      <c r="H22" s="36">
        <f>H5*E22</f>
        <v>42125</v>
      </c>
      <c r="I22" s="34">
        <f t="shared" si="0"/>
        <v>1875</v>
      </c>
      <c r="J22" s="35">
        <v>40250</v>
      </c>
      <c r="K22" s="36">
        <f>K5*H22</f>
        <v>7919500000</v>
      </c>
      <c r="L22" s="34">
        <f t="shared" si="1"/>
        <v>7919459750</v>
      </c>
      <c r="M22" s="1"/>
      <c r="N22" s="1"/>
      <c r="O22" s="1"/>
    </row>
    <row r="23" spans="1:15" x14ac:dyDescent="0.35">
      <c r="C23" s="45"/>
      <c r="D23" s="32" t="s">
        <v>37</v>
      </c>
      <c r="E23" s="33">
        <v>0</v>
      </c>
      <c r="F23" s="34">
        <f>E5*E23</f>
        <v>0</v>
      </c>
      <c r="G23" s="35">
        <v>15000</v>
      </c>
      <c r="H23" s="36">
        <f>H5*E23</f>
        <v>0</v>
      </c>
      <c r="I23" s="34">
        <f t="shared" si="0"/>
        <v>-15000</v>
      </c>
      <c r="J23" s="35">
        <v>15000</v>
      </c>
      <c r="K23" s="36">
        <f>K5*H23</f>
        <v>0</v>
      </c>
      <c r="L23" s="34">
        <f t="shared" si="1"/>
        <v>-15000</v>
      </c>
      <c r="M23" s="1"/>
      <c r="N23" s="1"/>
      <c r="O23" s="1"/>
    </row>
    <row r="24" spans="1:15" x14ac:dyDescent="0.35">
      <c r="C24" s="45"/>
      <c r="D24" s="21"/>
      <c r="E24" s="22"/>
      <c r="F24" s="11"/>
      <c r="G24" s="10"/>
      <c r="H24" s="1"/>
      <c r="I24" s="11"/>
      <c r="J24" s="10"/>
      <c r="K24" s="1"/>
      <c r="L24" s="11"/>
      <c r="M24" s="1"/>
      <c r="N24" s="1"/>
      <c r="O24" s="1"/>
    </row>
    <row r="25" spans="1:15" ht="15" thickBot="1" x14ac:dyDescent="0.4">
      <c r="D25" s="38" t="s">
        <v>28</v>
      </c>
      <c r="E25" s="26"/>
      <c r="F25" s="19">
        <f>SUM(F20:F23)</f>
        <v>107685</v>
      </c>
      <c r="G25" s="17">
        <f t="shared" ref="G25:H25" si="2">SUM(G20:G23)</f>
        <v>168500</v>
      </c>
      <c r="H25" s="18">
        <f t="shared" si="2"/>
        <v>168500</v>
      </c>
      <c r="I25" s="19"/>
      <c r="J25" s="17">
        <f t="shared" ref="J25:K25" si="3">SUM(J20:J23)</f>
        <v>168500</v>
      </c>
      <c r="K25" s="18">
        <f t="shared" si="3"/>
        <v>31678000000</v>
      </c>
      <c r="L25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A167-02C5-4B8E-A425-5D12BEC5C390}">
  <dimension ref="A1:A4"/>
  <sheetViews>
    <sheetView workbookViewId="0">
      <selection activeCell="A5" sqref="A5"/>
    </sheetView>
  </sheetViews>
  <sheetFormatPr defaultRowHeight="14.5" x14ac:dyDescent="0.35"/>
  <sheetData>
    <row r="1" spans="1:1" x14ac:dyDescent="0.35">
      <c r="A1" t="s">
        <v>67</v>
      </c>
    </row>
    <row r="3" spans="1:1" x14ac:dyDescent="0.35">
      <c r="A3" t="s">
        <v>61</v>
      </c>
    </row>
    <row r="4" spans="1:1" x14ac:dyDescent="0.35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Fill This Out</vt:lpstr>
      <vt:lpstr>Dave's Original</vt:lpstr>
      <vt:lpstr>Lori's Copy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Christy</dc:creator>
  <cp:lastModifiedBy>Dave Christy</cp:lastModifiedBy>
  <dcterms:created xsi:type="dcterms:W3CDTF">2024-04-10T23:37:37Z</dcterms:created>
  <dcterms:modified xsi:type="dcterms:W3CDTF">2024-06-10T18:47:33Z</dcterms:modified>
</cp:coreProperties>
</file>